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355" windowHeight="5640" firstSheet="1" activeTab="4"/>
  </bookViews>
  <sheets>
    <sheet name="PL1_CTK_" sheetId="1" state="hidden" r:id="rId1"/>
    <sheet name="PL1" sheetId="2" r:id="rId2"/>
    <sheet name="PL2" sheetId="3" r:id="rId3"/>
    <sheet name="PL3" sheetId="4" r:id="rId4"/>
    <sheet name="PL4_1_CThue" sheetId="5" r:id="rId5"/>
    <sheet name="PL4_2_CThue" sheetId="6" r:id="rId6"/>
    <sheet name="PL5" sheetId="7" r:id="rId7"/>
    <sheet name="PL6_DN" sheetId="8" r:id="rId8"/>
  </sheets>
  <externalReferences>
    <externalReference r:id="rId11"/>
  </externalReferences>
  <definedNames>
    <definedName name="_xlnm.Print_Area" localSheetId="1">'PL1'!$A$1:$N$50</definedName>
    <definedName name="_xlnm.Print_Area" localSheetId="7">'PL6_DN'!$A$1:$H$34</definedName>
    <definedName name="_xlnm.Print_Titles" localSheetId="1">'PL1'!$5:$6</definedName>
    <definedName name="_xlnm.Print_Titles" localSheetId="0">'PL1_CTK_'!$5:$6</definedName>
    <definedName name="_xlnm.Print_Titles" localSheetId="2">'PL2'!$5:$6</definedName>
    <definedName name="_xlnm.Print_Titles" localSheetId="3">'PL3'!$5:$5</definedName>
    <definedName name="_xlnm.Print_Titles" localSheetId="5">'PL4_2_CThue'!$5:$5</definedName>
    <definedName name="_xlnm.Print_Titles" localSheetId="6">'PL5'!$5:$5</definedName>
  </definedNames>
  <calcPr fullCalcOnLoad="1"/>
</workbook>
</file>

<file path=xl/comments3.xml><?xml version="1.0" encoding="utf-8"?>
<comments xmlns="http://schemas.openxmlformats.org/spreadsheetml/2006/main">
  <authors>
    <author>Thanh An</author>
  </authors>
  <commentList>
    <comment ref="D90" authorId="0">
      <text>
        <r>
          <rPr>
            <b/>
            <sz val="9"/>
            <rFont val="Tahoma"/>
            <family val="2"/>
          </rPr>
          <t>SCt</t>
        </r>
        <r>
          <rPr>
            <sz val="9"/>
            <rFont val="Tahoma"/>
            <family val="2"/>
          </rPr>
          <t xml:space="preserve">
</t>
        </r>
      </text>
    </comment>
    <comment ref="D91" authorId="0">
      <text>
        <r>
          <rPr>
            <b/>
            <sz val="9"/>
            <rFont val="Tahoma"/>
            <family val="2"/>
          </rPr>
          <t>Thanh An:</t>
        </r>
        <r>
          <rPr>
            <sz val="9"/>
            <rFont val="Tahoma"/>
            <family val="2"/>
          </rPr>
          <t xml:space="preserve">
SDL</t>
        </r>
      </text>
    </comment>
  </commentList>
</comments>
</file>

<file path=xl/comments7.xml><?xml version="1.0" encoding="utf-8"?>
<comments xmlns="http://schemas.openxmlformats.org/spreadsheetml/2006/main">
  <authors>
    <author>Admin</author>
  </authors>
  <commentList>
    <comment ref="I15" authorId="0">
      <text>
        <r>
          <rPr>
            <sz val="9"/>
            <rFont val="Tahoma"/>
            <family val="2"/>
          </rPr>
          <t xml:space="preserve">lúc trước 95
</t>
        </r>
      </text>
    </comment>
    <comment ref="K57" authorId="0">
      <text>
        <r>
          <rPr>
            <sz val="9"/>
            <rFont val="Tahoma"/>
            <family val="2"/>
          </rPr>
          <t xml:space="preserve">cũ là không hợp lý; theo BC 1308 của ban ngày 15/10/2019 vốn thực hiện 8,88 triệu USD
</t>
        </r>
      </text>
    </comment>
  </commentList>
</comments>
</file>

<file path=xl/sharedStrings.xml><?xml version="1.0" encoding="utf-8"?>
<sst xmlns="http://schemas.openxmlformats.org/spreadsheetml/2006/main" count="1442" uniqueCount="751">
  <si>
    <t>Chỉ tiêu</t>
  </si>
  <si>
    <t>Đơn vị tính</t>
  </si>
  <si>
    <t>TH 6 tháng</t>
  </si>
  <si>
    <t>Ước 6 tháng</t>
  </si>
  <si>
    <t>CHỈ TIÊU KINH TẾ</t>
  </si>
  <si>
    <t>Tổng sản phẩm trong tỉnh (GRDP - Giá 2010)</t>
  </si>
  <si>
    <t>Triệu đồng</t>
  </si>
  <si>
    <t>"</t>
  </si>
  <si>
    <t>%</t>
  </si>
  <si>
    <t>GDP bình quân đầu người (giá thực tế)</t>
  </si>
  <si>
    <t>1000 đồng</t>
  </si>
  <si>
    <t>GDP bình quân đầu người (USD - giá TT)</t>
  </si>
  <si>
    <t>USD/Người</t>
  </si>
  <si>
    <t>TH cả năm</t>
  </si>
  <si>
    <t>Nông Lâm ngư nghiệp</t>
  </si>
  <si>
    <t>Công nghiệp, xây dựng</t>
  </si>
  <si>
    <t>Dịch vụ</t>
  </si>
  <si>
    <t>Thuế sản phẩm trừ trợ cấp sản phẩm</t>
  </si>
  <si>
    <t>PHỤ LỤC 1: TÌNH HÌNH TĂNG TRƯỞNG CỦA CÁC KHU VỰC KINH TẾ</t>
  </si>
  <si>
    <t>KH</t>
  </si>
  <si>
    <t>Công nghiệp</t>
  </si>
  <si>
    <t>Xây dựng</t>
  </si>
  <si>
    <t>Ghi chú</t>
  </si>
  <si>
    <t>sơ bộ cả năm (*)</t>
  </si>
  <si>
    <t>Ước TH cả năm</t>
  </si>
  <si>
    <t>Tỷ đồng</t>
  </si>
  <si>
    <t>Ngô</t>
  </si>
  <si>
    <t>Nông nghiệp</t>
  </si>
  <si>
    <t>Thủy sản</t>
  </si>
  <si>
    <t>Lâm nghiệp</t>
  </si>
  <si>
    <t>Tốc độ tăng trưởng GRDP</t>
  </si>
  <si>
    <t>GRDP theo giá hiện hành</t>
  </si>
  <si>
    <t>Cơ cấu kinh tế</t>
  </si>
  <si>
    <t>Đơn vị</t>
  </si>
  <si>
    <t>Stt</t>
  </si>
  <si>
    <t>TÊN NGÀNH</t>
  </si>
  <si>
    <t>TH</t>
  </si>
  <si>
    <t>6 tháng</t>
  </si>
  <si>
    <t>I</t>
  </si>
  <si>
    <t>NÔNG LÂM NGƯ NGHIỆP</t>
  </si>
  <si>
    <t>Trồng trọt</t>
  </si>
  <si>
    <t>Thóc</t>
  </si>
  <si>
    <t>Nghìn tấn</t>
  </si>
  <si>
    <t>Sắn</t>
  </si>
  <si>
    <t>Khoai</t>
  </si>
  <si>
    <t>Lạc vỏ</t>
  </si>
  <si>
    <t>Cao su</t>
  </si>
  <si>
    <t>Hồ tiêu</t>
  </si>
  <si>
    <t>Tấn</t>
  </si>
  <si>
    <t>Chăn nuôi</t>
  </si>
  <si>
    <t>con</t>
  </si>
  <si>
    <t>Đàn gia cầm</t>
  </si>
  <si>
    <t>1000 con</t>
  </si>
  <si>
    <t>Khai thác gỗ và lâm sản khác</t>
  </si>
  <si>
    <t>Nghìn m3</t>
  </si>
  <si>
    <t>Thủy sản khai thác</t>
  </si>
  <si>
    <t>Thủy sản nuôi trồng</t>
  </si>
  <si>
    <t>II</t>
  </si>
  <si>
    <t>CÔNG NGHIỆP XÂY DỰNG</t>
  </si>
  <si>
    <t>Khai khoáng</t>
  </si>
  <si>
    <t>Đá hộc, đá vôi</t>
  </si>
  <si>
    <t>1000 m3</t>
  </si>
  <si>
    <t>Đá xây dựng khác</t>
  </si>
  <si>
    <t>1000 Tấn</t>
  </si>
  <si>
    <t>Công nghiệp chế biến, chế tạo</t>
  </si>
  <si>
    <t>Tôm đông lạnh</t>
  </si>
  <si>
    <t>Bia</t>
  </si>
  <si>
    <t>1000 lít</t>
  </si>
  <si>
    <t>Sợi</t>
  </si>
  <si>
    <t>Áo quần may mặc</t>
  </si>
  <si>
    <t>triệu SP</t>
  </si>
  <si>
    <t>Quần áo lót</t>
  </si>
  <si>
    <t>triệu cái</t>
  </si>
  <si>
    <t>Giày dép da</t>
  </si>
  <si>
    <t>1000 đôi</t>
  </si>
  <si>
    <t>Sản phẩm in</t>
  </si>
  <si>
    <t>triệu trang</t>
  </si>
  <si>
    <t>Thuốc viên</t>
  </si>
  <si>
    <t>1000 viên</t>
  </si>
  <si>
    <t>Vỏ lon (30mg/lon)</t>
  </si>
  <si>
    <t>Gạch ốp lát</t>
  </si>
  <si>
    <t>1000 m2</t>
  </si>
  <si>
    <t>Men Frit</t>
  </si>
  <si>
    <t>Clanhke</t>
  </si>
  <si>
    <t>Xi măng</t>
  </si>
  <si>
    <t>Ô tô</t>
  </si>
  <si>
    <t>chiếc</t>
  </si>
  <si>
    <t>Vỏ bào, dăm gỗ</t>
  </si>
  <si>
    <t>Sản xuất và phân phối điện, khí đốt, nước nóng, hơi nước và điều hoà không khí</t>
  </si>
  <si>
    <t>Điện sản xuất</t>
  </si>
  <si>
    <t>Điện thương phẩm</t>
  </si>
  <si>
    <t>Triệu kwh</t>
  </si>
  <si>
    <t>Cung cấp nước; hoạt động quản lý và xử lý rác thải, nước thải</t>
  </si>
  <si>
    <t>Cung cấp nước sạch</t>
  </si>
  <si>
    <t>Diện tích sàn xây dựng nhà ở hoàn thành</t>
  </si>
  <si>
    <t>Tổng số căn hộ và nhà ở xã hội hoàn thành</t>
  </si>
  <si>
    <t>căn hộ/</t>
  </si>
  <si>
    <t>Tổng diện tích căn hộ và nhà ở xã hội hoàn thành</t>
  </si>
  <si>
    <t>Số lượng nhà ở hiện có và sử dụng</t>
  </si>
  <si>
    <t>nhà</t>
  </si>
  <si>
    <t>Tổng diện tích nhà ở hiện có và sử dụng</t>
  </si>
  <si>
    <t>Diện tích nhà ở bình quân/người</t>
  </si>
  <si>
    <t>Diện tích nhà ở bình quân/người tại đô thị</t>
  </si>
  <si>
    <t>Diện tích nhà ở bình quân/người tại nông thôn</t>
  </si>
  <si>
    <t>III</t>
  </si>
  <si>
    <t>DỊCH VỤ</t>
  </si>
  <si>
    <t>Tổng mức bán lẻ hàng hóa và dịch vụ tiêu dùng</t>
  </si>
  <si>
    <t>Tổng mức bán lẻ</t>
  </si>
  <si>
    <t xml:space="preserve">Doanh thu dịch vụ lưu trú, ăn uống </t>
  </si>
  <si>
    <t xml:space="preserve">                 Dịch vụ ăn uống</t>
  </si>
  <si>
    <t>Doanh thu dịch vụ lữ hành</t>
  </si>
  <si>
    <t>Tổng lượt khách du lịch</t>
  </si>
  <si>
    <t>Tổng lượt khách du lịch - tham quan</t>
  </si>
  <si>
    <t>Tổng lượt khách lưu trú</t>
  </si>
  <si>
    <t xml:space="preserve">                 Khách nội địa</t>
  </si>
  <si>
    <t>Giá trị xuất khẩu</t>
  </si>
  <si>
    <t>Mặt hàng xuất khẩu chủ yếu</t>
  </si>
  <si>
    <t>- Hàng thủy sản</t>
  </si>
  <si>
    <t>1000 USD</t>
  </si>
  <si>
    <t>- Hàng dệt may</t>
  </si>
  <si>
    <t>- Xơ, sợi dệt</t>
  </si>
  <si>
    <t>- Sản phẩm gỗ</t>
  </si>
  <si>
    <t>Giá trị nhập khẩu</t>
  </si>
  <si>
    <t>Mặt hàng nhập khẩu chủ yếu</t>
  </si>
  <si>
    <t>- Nguyên liệu vật tư dệt, may</t>
  </si>
  <si>
    <t>- Máy móc, thiết bị và phụ tùng khác</t>
  </si>
  <si>
    <t>ước TH 6 tháng</t>
  </si>
  <si>
    <t>Sở NNPTNT/CTK</t>
  </si>
  <si>
    <t>''</t>
  </si>
  <si>
    <t>Sở CT/CTK</t>
  </si>
  <si>
    <t>SXD/CTK</t>
  </si>
  <si>
    <t>Sở DL</t>
  </si>
  <si>
    <t>Sở DL/CTK</t>
  </si>
  <si>
    <t>Doanh thu từ du lịch</t>
  </si>
  <si>
    <t>Phân theo một số lĩnh vực</t>
  </si>
  <si>
    <t>….</t>
  </si>
  <si>
    <t>Sở CT</t>
  </si>
  <si>
    <t>…</t>
  </si>
  <si>
    <t>1.1</t>
  </si>
  <si>
    <t>Chỉ số sản xuất công nghiệp IIP</t>
  </si>
  <si>
    <t>Một số sản phẩm công nghiệp chủ yếu</t>
  </si>
  <si>
    <t>1.2</t>
  </si>
  <si>
    <t>Giá trị sản xuất công nghiệp (*)</t>
  </si>
  <si>
    <t>1.3</t>
  </si>
  <si>
    <t>Theo giá so sánh 2010</t>
  </si>
  <si>
    <t>Theo giá hiện hành</t>
  </si>
  <si>
    <t>Giá trị sản xuất xây dựng (*)</t>
  </si>
  <si>
    <t>2.1</t>
  </si>
  <si>
    <t>Một số chỉ tiêu xây dựng khác</t>
  </si>
  <si>
    <t>Tỷ lệ đô thị hóa</t>
  </si>
  <si>
    <t>2.2</t>
  </si>
  <si>
    <t>(*): Lưu ý rà soát, tính toán số liệu đánh giá lại GO theo phương pháp tính toán GRDP mới</t>
  </si>
  <si>
    <t>Rừng trồng tập trung, trong đó:</t>
  </si>
  <si>
    <t>Tổng đàn trâu</t>
  </si>
  <si>
    <t>Tổng đàn bò</t>
  </si>
  <si>
    <t>Tổng đàn lợn</t>
  </si>
  <si>
    <t>ĐVT: Triệu đồng</t>
  </si>
  <si>
    <t>STT</t>
  </si>
  <si>
    <t>Mã số thuế</t>
  </si>
  <si>
    <t>Doanh nghiệp</t>
  </si>
  <si>
    <t>3300100586</t>
  </si>
  <si>
    <t>3300100025</t>
  </si>
  <si>
    <t>3300100988</t>
  </si>
  <si>
    <t>3300506931</t>
  </si>
  <si>
    <t>0400477830-001</t>
  </si>
  <si>
    <t>3300101491</t>
  </si>
  <si>
    <t>3300483674</t>
  </si>
  <si>
    <t>3300101484</t>
  </si>
  <si>
    <t>3300100875</t>
  </si>
  <si>
    <t>3301232560</t>
  </si>
  <si>
    <t>3301559929</t>
  </si>
  <si>
    <t>3600224423</t>
  </si>
  <si>
    <t>3300382362</t>
  </si>
  <si>
    <t>3301633964</t>
  </si>
  <si>
    <t>0101566271</t>
  </si>
  <si>
    <t>3301567158</t>
  </si>
  <si>
    <t>3300854978</t>
  </si>
  <si>
    <t>3300384306</t>
  </si>
  <si>
    <t>3300363627</t>
  </si>
  <si>
    <t>0400101394-003</t>
  </si>
  <si>
    <t>0400477830</t>
  </si>
  <si>
    <t>3301518915</t>
  </si>
  <si>
    <t>3300101082</t>
  </si>
  <si>
    <t>3300100000</t>
  </si>
  <si>
    <t>0311638525-011</t>
  </si>
  <si>
    <t>3301549864</t>
  </si>
  <si>
    <t>3300389576</t>
  </si>
  <si>
    <t>0102314245</t>
  </si>
  <si>
    <t>3301566267</t>
  </si>
  <si>
    <t>3301264555</t>
  </si>
  <si>
    <t>3300100882</t>
  </si>
  <si>
    <t>3301285386</t>
  </si>
  <si>
    <t>0100109106-033</t>
  </si>
  <si>
    <t>5900181213-006</t>
  </si>
  <si>
    <t>3301560385</t>
  </si>
  <si>
    <t>3300100628</t>
  </si>
  <si>
    <t>3300542464</t>
  </si>
  <si>
    <t>3300101519</t>
  </si>
  <si>
    <t>3300101156</t>
  </si>
  <si>
    <t>0106869738-019</t>
  </si>
  <si>
    <t>3300471069</t>
  </si>
  <si>
    <t>0100109106</t>
  </si>
  <si>
    <t>3301519436</t>
  </si>
  <si>
    <t>0600641710</t>
  </si>
  <si>
    <t>3300353192</t>
  </si>
  <si>
    <t>3300355898</t>
  </si>
  <si>
    <t>0100107638-032</t>
  </si>
  <si>
    <t>3300269568</t>
  </si>
  <si>
    <t>3300100963</t>
  </si>
  <si>
    <t>3300311072</t>
  </si>
  <si>
    <t>Ước 6 tháng 2020</t>
  </si>
  <si>
    <t>TỔNG CỘNG 50 DN</t>
  </si>
  <si>
    <t>TỔNG CỘNG toàn tỉnh</t>
  </si>
  <si>
    <t>Vui lòng điều chỉnh số liệu bên dưới nếu có thay đổi</t>
  </si>
  <si>
    <t>TT</t>
  </si>
  <si>
    <t>Năm 1999</t>
  </si>
  <si>
    <t>Năm 2000</t>
  </si>
  <si>
    <t>Năm 2001</t>
  </si>
  <si>
    <t>Năm 2002</t>
  </si>
  <si>
    <t>Năm 2003</t>
  </si>
  <si>
    <t>Năm 2004</t>
  </si>
  <si>
    <t>Năm 2005</t>
  </si>
  <si>
    <t>Năm 2006</t>
  </si>
  <si>
    <t>Năm 2007</t>
  </si>
  <si>
    <t>Năm 2008</t>
  </si>
  <si>
    <t>Năm 2009</t>
  </si>
  <si>
    <t>TH 6 tháng 2010</t>
  </si>
  <si>
    <t>Năm 2010</t>
  </si>
  <si>
    <t>6 tháng 2011</t>
  </si>
  <si>
    <t>TH 2011</t>
  </si>
  <si>
    <t>TH 2012</t>
  </si>
  <si>
    <t>Năm 2013</t>
  </si>
  <si>
    <t>Năm 2014</t>
  </si>
  <si>
    <t>Năm 2015</t>
  </si>
  <si>
    <t>Năm 2016</t>
  </si>
  <si>
    <t>Năm 2017</t>
  </si>
  <si>
    <t>Năm 2018</t>
  </si>
  <si>
    <t>Dân số</t>
  </si>
  <si>
    <t xml:space="preserve"> - Dân số trung bình</t>
  </si>
  <si>
    <r>
      <t>10</t>
    </r>
    <r>
      <rPr>
        <i/>
        <vertAlign val="superscript"/>
        <sz val="12"/>
        <rFont val="Times New Roman"/>
        <family val="1"/>
      </rPr>
      <t>3</t>
    </r>
    <r>
      <rPr>
        <i/>
        <sz val="12"/>
        <rFont val="Times New Roman"/>
        <family val="1"/>
      </rPr>
      <t xml:space="preserve"> người</t>
    </r>
  </si>
  <si>
    <t>Tốc độ tăng dân số tự nhiên</t>
  </si>
  <si>
    <t>‰</t>
  </si>
  <si>
    <t>- Tỷ suất sinh</t>
  </si>
  <si>
    <t>%o</t>
  </si>
  <si>
    <t>- Mức giảm sinh</t>
  </si>
  <si>
    <t>- Tỷ số giới tính khi sinh
(số bé trai so với 100 bé gái)</t>
  </si>
  <si>
    <t>nam
/100 nữ</t>
  </si>
  <si>
    <t>112,5</t>
  </si>
  <si>
    <t>- Tuổi thọ trung bình</t>
  </si>
  <si>
    <t>Tuổi</t>
  </si>
  <si>
    <t xml:space="preserve"> - Số đơn vị hành chính, trong đó: </t>
  </si>
  <si>
    <t xml:space="preserve">Đơn vị </t>
  </si>
  <si>
    <t>Huyện miền núi</t>
  </si>
  <si>
    <t xml:space="preserve">Huyện vùng cao hải đảo </t>
  </si>
  <si>
    <t>Huyện biên giới</t>
  </si>
  <si>
    <t xml:space="preserve">Huyện mới chia tách, thành lập mới </t>
  </si>
  <si>
    <t>Lao động và tạo việc làm</t>
  </si>
  <si>
    <t>- Số người trong độ tuổi có khả năng lao động</t>
  </si>
  <si>
    <t>1000.Người</t>
  </si>
  <si>
    <t>- Tổng số lao động đang làm việc trong các ngành kinh tế</t>
  </si>
  <si>
    <t>1000 Người</t>
  </si>
  <si>
    <t>- Tổng số lao động có việc làm mới trong năm</t>
  </si>
  <si>
    <t>Người</t>
  </si>
  <si>
    <r>
      <t>Trong đó:</t>
    </r>
    <r>
      <rPr>
        <sz val="14"/>
        <rFont val="Times New Roman"/>
        <family val="1"/>
      </rPr>
      <t xml:space="preserve"> Số lao động  nữ </t>
    </r>
  </si>
  <si>
    <t>- Số lao động xuất khẩu trong năm</t>
  </si>
  <si>
    <t>- Số lao động được đào tạo mới trong năm</t>
  </si>
  <si>
    <t xml:space="preserve">- Tỷ lệ lao động được đào tạo so tổng số lao động </t>
  </si>
  <si>
    <t>- Tỷ lệ BHXH</t>
  </si>
  <si>
    <t>16,3</t>
  </si>
  <si>
    <t>16,5</t>
  </si>
  <si>
    <t>Giảm nghèo</t>
  </si>
  <si>
    <t xml:space="preserve"> - Tổng số hộ của toàn tỉnh/thành phố </t>
  </si>
  <si>
    <t>Nghìn hộ</t>
  </si>
  <si>
    <t xml:space="preserve"> - Số hộ nghèo</t>
  </si>
  <si>
    <t xml:space="preserve"> - Tỷ lệ hộ nghèo theo chuẩn mới</t>
  </si>
  <si>
    <t xml:space="preserve"> -  Số hộ thoát đói nghèo trong năm</t>
  </si>
  <si>
    <t>Hộ</t>
  </si>
  <si>
    <t xml:space="preserve"> - Tỷ lệ hộ nghèo về lương thực và thực phẩm theo chuẩn quốc tế</t>
  </si>
  <si>
    <t xml:space="preserve"> - Thu nhập bình quân của hộ gia đình ở nông thôn</t>
  </si>
  <si>
    <t>1000
 đ/năm</t>
  </si>
  <si>
    <t>IV</t>
  </si>
  <si>
    <t xml:space="preserve">Cung cấp các dịch vụ CSHT thiết yếu </t>
  </si>
  <si>
    <t xml:space="preserve">- Tổng số xã của toàn tỉnh/thành phố </t>
  </si>
  <si>
    <t>Xã</t>
  </si>
  <si>
    <t>Trong đó: Xã ĐBKK (Thuộc CT 135)</t>
  </si>
  <si>
    <t xml:space="preserve">- Số xã có đường ô tô đến trung tâm </t>
  </si>
  <si>
    <t xml:space="preserve">- Tỷ lệ xã có đường ô tô đến trung tâm </t>
  </si>
  <si>
    <t>- Số xã có trạm y tế</t>
  </si>
  <si>
    <t>- Tỷ lệ xã có trạm y tế</t>
  </si>
  <si>
    <t>- Số xã có bưu điện VHX</t>
  </si>
  <si>
    <t>- Tỷ lệ xã có bưu điện VHX</t>
  </si>
  <si>
    <t>- Số xã có chợ xã, liên xã</t>
  </si>
  <si>
    <t>- Tỷ lệ xã có chợ xã, liên xã</t>
  </si>
  <si>
    <t>- Số hộ sử dụng điện</t>
  </si>
  <si>
    <t>- Tỷ lệ số hộ sử dụng điện</t>
  </si>
  <si>
    <t>- Số hộ được sử dụng nước sạch</t>
  </si>
  <si>
    <t xml:space="preserve">  Trong đó:</t>
  </si>
  <si>
    <t xml:space="preserve">  + Khu vực thành thị</t>
  </si>
  <si>
    <t xml:space="preserve">  + Khu vực nông thôn</t>
  </si>
  <si>
    <t>- Tỷ lệ dân số được dùng nước sạch</t>
  </si>
  <si>
    <t>- Dân số NT sử dụng nước hợp vệ sinh</t>
  </si>
  <si>
    <r>
      <t>10</t>
    </r>
    <r>
      <rPr>
        <i/>
        <vertAlign val="superscript"/>
        <sz val="12"/>
        <rFont val="Times New Roman"/>
        <family val="1"/>
      </rPr>
      <t>3</t>
    </r>
    <r>
      <rPr>
        <i/>
        <sz val="12"/>
        <rFont val="Times New Roman"/>
        <family val="1"/>
      </rPr>
      <t xml:space="preserve"> Người</t>
    </r>
  </si>
  <si>
    <t>Y tế - xã hội</t>
  </si>
  <si>
    <t>Tính cả TW trên địa bàn</t>
  </si>
  <si>
    <t>- Tổng số giường bệnh</t>
  </si>
  <si>
    <t>Giường</t>
  </si>
  <si>
    <t>- Số giường bệnh/ 10.000 dân</t>
  </si>
  <si>
    <t>- Số bác sĩ/10.000 dân</t>
  </si>
  <si>
    <t>Bác sĩ</t>
  </si>
  <si>
    <t>Y tế tỉnh quản lý</t>
  </si>
  <si>
    <t>- Tỷ lệ xã đạt tiêu chí quốc gia về y tế (chuẩn củ)</t>
  </si>
  <si>
    <t>- Số xã đạt tiêu chí quốc gia về y tế (chuẩn mới)</t>
  </si>
  <si>
    <t>- Tỷ lệ trạm y tế xã có bác sĩ</t>
  </si>
  <si>
    <t>- Tỷ lệ tử vong trẻ em dưới 5 tuổi dưới</t>
  </si>
  <si>
    <t>&lt;15</t>
  </si>
  <si>
    <t>- Tỷ lệ tử vong trẻ em dưới 1 tuổi dưới</t>
  </si>
  <si>
    <t>&lt;10</t>
  </si>
  <si>
    <t>&lt;12</t>
  </si>
  <si>
    <t>- Tỷ lệ trẻ em dưới 5 tuổi bị suy dinh dưỡng theo cân nặng dưới</t>
  </si>
  <si>
    <t>18,6</t>
  </si>
  <si>
    <t>17,5</t>
  </si>
  <si>
    <t>- Tỷ lệ trẻ em dưới 5 tuổi bị suy dinh dưỡng theo chiều cao</t>
  </si>
  <si>
    <t>- Tỷ suất chết mẹ /100.000 trẻ đẻ sống dưới</t>
  </si>
  <si>
    <t>%ooo</t>
  </si>
  <si>
    <t>&lt;20</t>
  </si>
  <si>
    <t xml:space="preserve"> - Số xã, phường thị trấn đạt tiêu chuẩn phù hợp với trẻ em</t>
  </si>
  <si>
    <t>Xã, phường, thị trấn</t>
  </si>
  <si>
    <t xml:space="preserve"> - Tỷ lệ xã, phường thị trấn đạt tiêu chuẩn phù hợp với trẻ em</t>
  </si>
  <si>
    <t>77,7</t>
  </si>
  <si>
    <t>+ Số người tham gia BHXH bắt buộc</t>
  </si>
  <si>
    <t>+ Số người tham gia BHXH tự nguyện</t>
  </si>
  <si>
    <t>+ Số người tham gia BH thất nghiệp</t>
  </si>
  <si>
    <t>V</t>
  </si>
  <si>
    <t>Tỷ lệ xã phường có nhà văn hoá</t>
  </si>
  <si>
    <t>Tỷ lệ làng, bản, cụm dân cư, khu phố đạt tiêu chuẩn văn hóa</t>
  </si>
  <si>
    <t>Tỷ lệ gia đình đạt chuẩn gia đình văn hoá</t>
  </si>
  <si>
    <t xml:space="preserve">Tỷ lệ cơ quan, đơn vị được công nhận đạt chuẩn văn hóa </t>
  </si>
  <si>
    <t>Tỷ lệ người luyện tập thể thao thường xuyên</t>
  </si>
  <si>
    <t>Số Câu lạc bộ TDTT</t>
  </si>
  <si>
    <t>CLB</t>
  </si>
  <si>
    <t>- Thời lượng phát thanh bằng tiếng dân tộc</t>
  </si>
  <si>
    <t>Giờ/năm</t>
  </si>
  <si>
    <t>VI</t>
  </si>
  <si>
    <t>Giáo dục và đào tạo</t>
  </si>
  <si>
    <t>Tổng số học sinh đầu năm học</t>
  </si>
  <si>
    <t>H.sinh</t>
  </si>
  <si>
    <t xml:space="preserve">   + Nhà trẻ</t>
  </si>
  <si>
    <t>Cháu</t>
  </si>
  <si>
    <t xml:space="preserve"> Trong đó: Hệ ngoài công lập</t>
  </si>
  <si>
    <t xml:space="preserve">   + Mẫu giáo</t>
  </si>
  <si>
    <t xml:space="preserve">   + Tiểu học</t>
  </si>
  <si>
    <t xml:space="preserve">   + Trung học cơ sở</t>
  </si>
  <si>
    <t xml:space="preserve">   + Trung học phổ thông</t>
  </si>
  <si>
    <t>Tỷ lệ đi học đúng độ tuổi/tỷ lệ huy động</t>
  </si>
  <si>
    <t xml:space="preserve">     + Mẫu giáo</t>
  </si>
  <si>
    <t xml:space="preserve">     + Tiểu học</t>
  </si>
  <si>
    <t xml:space="preserve">     + Trung học cơ sở</t>
  </si>
  <si>
    <t xml:space="preserve">     + Trung học phổ thông</t>
  </si>
  <si>
    <t xml:space="preserve"> - Tỷ lệ huyện đạt chuẩn phổ cập THCS</t>
  </si>
  <si>
    <t>Số trung tâm học tập cộng đồng</t>
  </si>
  <si>
    <t xml:space="preserve"> - Đại học và cao đẳng</t>
  </si>
  <si>
    <t xml:space="preserve"> - Trong đó: Các trường địa phương quản lý</t>
  </si>
  <si>
    <t xml:space="preserve"> - Cao đẳng và Đại học Hệ chính quy</t>
  </si>
  <si>
    <t xml:space="preserve"> - Trung học chuyên nghiệp</t>
  </si>
  <si>
    <t xml:space="preserve">       Trong đó: Dài hạn</t>
  </si>
  <si>
    <t xml:space="preserve">  - Công nhân kỹ thuật</t>
  </si>
  <si>
    <t xml:space="preserve">       Trong đó: Đào tạo chính quy</t>
  </si>
  <si>
    <t xml:space="preserve"> - Đào tạo sau đại học</t>
  </si>
  <si>
    <t xml:space="preserve"> - Đào tạo lại, bồi dưỡng</t>
  </si>
  <si>
    <t xml:space="preserve"> - Tỷ lệ người biết đọc, biết víết</t>
  </si>
  <si>
    <t xml:space="preserve"> - Tỷ lệ trường đạt chuẩn quốc gia</t>
  </si>
  <si>
    <t xml:space="preserve">     + Mầm non/nhà trẻ</t>
  </si>
  <si>
    <t xml:space="preserve">Số trường học đạt chuẩn quốc gia </t>
  </si>
  <si>
    <t>Trường</t>
  </si>
  <si>
    <t xml:space="preserve">                - Mầm non</t>
  </si>
  <si>
    <t>trường</t>
  </si>
  <si>
    <t xml:space="preserve">                - Tiểu học</t>
  </si>
  <si>
    <t xml:space="preserve">                - THCS </t>
  </si>
  <si>
    <t xml:space="preserve">              - THPT</t>
  </si>
  <si>
    <t>Phụ lục 3</t>
  </si>
  <si>
    <t>SNNPTNT/CTK</t>
  </si>
  <si>
    <t>Sở YT/CTK</t>
  </si>
  <si>
    <t>Sở YT</t>
  </si>
  <si>
    <t>Phụ lục 5</t>
  </si>
  <si>
    <t>CÁC CHỈ TIÊU XÃ HỘI</t>
  </si>
  <si>
    <t>Lĩnh vực</t>
  </si>
  <si>
    <t>Tên dự án đầu tư</t>
  </si>
  <si>
    <t>Nhà đầu tư/chủ đầu tư</t>
  </si>
  <si>
    <t>Địa điểm xây dựng</t>
  </si>
  <si>
    <t>Thời gian KC-HT</t>
  </si>
  <si>
    <t>Quy mô
đầu tư</t>
  </si>
  <si>
    <t>Tổng mức đầu tư</t>
  </si>
  <si>
    <t>Lũy kế đến cuối năm 2018</t>
  </si>
  <si>
    <t>Ước lũy kế thực hiện đến tháng 6/2019</t>
  </si>
  <si>
    <t>Ước  thực hiện năm 2019</t>
  </si>
  <si>
    <t>KH năm 2019</t>
  </si>
  <si>
    <t>x</t>
  </si>
  <si>
    <t>y</t>
  </si>
  <si>
    <t>z</t>
  </si>
  <si>
    <t>Tổng số</t>
  </si>
  <si>
    <t>A</t>
  </si>
  <si>
    <t>CÁC DỰ ÁN NGOÀI KCN, KKT</t>
  </si>
  <si>
    <t xml:space="preserve">Nhà máy thủy điện Thượng Nhật </t>
  </si>
  <si>
    <t xml:space="preserve">Công ty cổ phần Đầu tư Thủy điện Miền trung Việt Nam </t>
  </si>
  <si>
    <t>Huyện Nam Đông</t>
  </si>
  <si>
    <t xml:space="preserve">Quý III/2016 - Quý I/2018 </t>
  </si>
  <si>
    <t>Công suất lắp máy: 7 MW</t>
  </si>
  <si>
    <t>ht</t>
  </si>
  <si>
    <t>ngoài</t>
  </si>
  <si>
    <t>Nhà máy thủy điện Rào Trăng 3</t>
  </si>
  <si>
    <t>Công ty cổ phần thủy điện Rào Trăng 3</t>
  </si>
  <si>
    <t>Xã Phong Xuân, huyện Phong Điền, tỉnh Thừa Thiên Huế</t>
  </si>
  <si>
    <t>Qúy II/2016 - Qúy IV/2018</t>
  </si>
  <si>
    <t>Công suất lắp máy 13 MW, điện lượng trung bình hàng năm 42,132x106 Kwh</t>
  </si>
  <si>
    <t>Nhà máy Thủy điện Sông Bồ</t>
  </si>
  <si>
    <t>Công ty cổ phần thủy điện Sông Bồ</t>
  </si>
  <si>
    <t>Huyện A Lưới</t>
  </si>
  <si>
    <t>Qúy III/2017 - Qúy III/2019</t>
  </si>
  <si>
    <t>Công suất lắp máy: 15 MW</t>
  </si>
  <si>
    <t>ct</t>
  </si>
  <si>
    <t>Nhà máy điện mặt trời Phong Điền II</t>
  </si>
  <si>
    <t>Công ty cổ phần Đầu tư Đoàn Sơn Thủy</t>
  </si>
  <si>
    <t>Huyện Phong Điền</t>
  </si>
  <si>
    <t>Qúy II/2018 - Qúy IV/2019</t>
  </si>
  <si>
    <t>Dự án xây dựng nhà máy chế biến cát, bột thạch anh ít sắt chất lượng cao (Hue Premium Silica)</t>
  </si>
  <si>
    <t>Công ty TNHH Premium Silica Huế</t>
  </si>
  <si>
    <t>huyện Phong Điền</t>
  </si>
  <si>
    <t>Gđ 1: 2018 -Quý II/2020</t>
  </si>
  <si>
    <t>230.000 tấn sản phẩm/năm</t>
  </si>
  <si>
    <t>Trung Tâm tổ chức sự kiện và dịch vụ du lịch sen trắng</t>
  </si>
  <si>
    <t>Công ty TNHH Sen Trắng Huế</t>
  </si>
  <si>
    <t>Thành phố Huế</t>
  </si>
  <si>
    <t>Giai đoạn 1: Quý II/2017-Quý II/2018
Giai đoạn 2: Quý II/2020-Quý IV/2022</t>
  </si>
  <si>
    <t>Khu nghỉ dưỡng nước khoáng nóng Mỹ An</t>
  </si>
  <si>
    <t>Công ty CP du lịch Mỹ An</t>
  </si>
  <si>
    <t>Huyện Phú Vang</t>
  </si>
  <si>
    <t>Quý I/2018-Quý II/2019</t>
  </si>
  <si>
    <t>Khu văn phòng và nhà ở lô LK3</t>
  </si>
  <si>
    <t>Công ty Cổ phần Bất động sản 
Minh Điền Vital</t>
  </si>
  <si>
    <t>2015-2018</t>
  </si>
  <si>
    <t>Khu ở căn hộ cao cấp, biệt thự đa chức năng, dịch vụ, thương mại tại các lô TM2, OTM2, OTM4 &amp; BT</t>
  </si>
  <si>
    <t>Công ty cổ phần ANINVEST</t>
  </si>
  <si>
    <t>2015-2023</t>
  </si>
  <si>
    <t>Công viên nghĩa trang tại phường Hương An, thị xã Hương Trà</t>
  </si>
  <si>
    <t xml:space="preserve">Công ty Cổ phần VIF An Lộc </t>
  </si>
  <si>
    <t>Thị xã Hương Trà</t>
  </si>
  <si>
    <t>2017-2019</t>
  </si>
  <si>
    <t xml:space="preserve">Dự án phục dựng Thái Y Viện </t>
  </si>
  <si>
    <t xml:space="preserve">Công ty cổ phần đầu tư và phát triển đô thị Việt Hưng </t>
  </si>
  <si>
    <t xml:space="preserve">Dự án Công viên biển và bảo tàng Huế (Hue Amusement &amp; Beach Park) </t>
  </si>
  <si>
    <t>Tập đoàn PSH</t>
  </si>
  <si>
    <t>2017-2020</t>
  </si>
  <si>
    <t>Dự án khu du lịch tại phường Hương Hồ</t>
  </si>
  <si>
    <t>Công ty TNHH 01 TV Hue spirit Sanctuary</t>
  </si>
  <si>
    <t>Quý IV/2017 Quý IV/2019</t>
  </si>
  <si>
    <t>Thương mại</t>
  </si>
  <si>
    <t>Khu phức hợp Thủy Vân - GĐ 1,2</t>
  </si>
  <si>
    <t>Công ty CP Apecland Huế</t>
  </si>
  <si>
    <t>Thị xã Hương Thủy</t>
  </si>
  <si>
    <t>Công viên nghĩa trang Vườn Địa Đàng</t>
  </si>
  <si>
    <t>Công ty Cổ phần Nhật Tiến Huế</t>
  </si>
  <si>
    <t>2018-2019</t>
  </si>
  <si>
    <t>26 ha</t>
  </si>
  <si>
    <t>Khu phức hợp du lịch nghỉ dưỡng và đô thị sinh thái biển Hải Dương</t>
  </si>
  <si>
    <t>kcm</t>
  </si>
  <si>
    <t>Khu du lịch Hàm Rồng</t>
  </si>
  <si>
    <t>Công ty TNHH Hàm Rồng Phú Lộc Huế</t>
  </si>
  <si>
    <t>Huyện Phú Lộc</t>
  </si>
  <si>
    <t>Quý II/2019 Quý IV/2020</t>
  </si>
  <si>
    <t>Hạ tầng</t>
  </si>
  <si>
    <t>Trang trại lợn nái Nam Sơn</t>
  </si>
  <si>
    <t>Công ty CP Lâm nghiệp 1-5</t>
  </si>
  <si>
    <t>2018-2020</t>
  </si>
  <si>
    <t>32,5 ha</t>
  </si>
  <si>
    <t>Tổ hợp sản xuất, chế biến Nông sản hữu cơ tại thôn Đông Lái, xã Phong Thu, huyện Phong Điền</t>
  </si>
  <si>
    <t>Công ty cổ phần Tập đoàn Quế Lâm</t>
  </si>
  <si>
    <t>15 ha</t>
  </si>
  <si>
    <t>Trồng cam Kim Nguyên</t>
  </si>
  <si>
    <t>Công ty cổ phần Phát triển Nông nghiệp Công nghệ cao Kim Nguyên</t>
  </si>
  <si>
    <t>97 ha</t>
  </si>
  <si>
    <t>DA Tổ hợp KS Huế Square</t>
  </si>
  <si>
    <t>Cty TNHH QT Luks</t>
  </si>
  <si>
    <t xml:space="preserve">TP Huế </t>
  </si>
  <si>
    <t>2019-2021</t>
  </si>
  <si>
    <t>997 m2</t>
  </si>
  <si>
    <t>NM xử lý rác thải SH Phú Sơn</t>
  </si>
  <si>
    <t>Cty TNHH Năng lương MT EB</t>
  </si>
  <si>
    <t>TX H.Thủy</t>
  </si>
  <si>
    <t xml:space="preserve">11,247 ha </t>
  </si>
  <si>
    <t>Các dự án khởi công mới năm 2020</t>
  </si>
  <si>
    <t>Vườn bách thảo trên sông</t>
  </si>
  <si>
    <t>Công ty TNHH 1TV Tiến Đạt</t>
  </si>
  <si>
    <t>Cồn lớn, Xã Hương Vinh, Hương Trà</t>
  </si>
  <si>
    <t>2020-2021</t>
  </si>
  <si>
    <t>Ươm cây xanh trồng khoảng 60.000 cây; ươm cây trong nhà có mái khoảng 1.000 cây</t>
  </si>
  <si>
    <t>Khách sạn, Dịch vụ du lịch, biệt thự nghỉ dưỡng và khu vui chơi giải trí tổng hợp</t>
  </si>
  <si>
    <t>Công ty CP Giải trí tổng hợp Tam Giang</t>
  </si>
  <si>
    <t>2020-2024</t>
  </si>
  <si>
    <t>110ha</t>
  </si>
  <si>
    <t>Khu du lịch nghỉ dƣỡng phát triển thể chất kết hợp vui chơi,thể thao Lộc Bình tại xã Vinh Hiền và xã Lộc Bình,huyện Phú Lộc, tỉnh Thừa Thiên Huế</t>
  </si>
  <si>
    <t>Công ty TNHH Văn Phú Resort - Lộc Bình</t>
  </si>
  <si>
    <t>2020-2023</t>
  </si>
  <si>
    <t>248ha</t>
  </si>
  <si>
    <t>Khu dịch vụ du lịch nghỉ dưỡng Cồn Sơn</t>
  </si>
  <si>
    <t>Công ty TNHH Đầu tư dự án Đại Phú Lộc</t>
  </si>
  <si>
    <t>42ha</t>
  </si>
  <si>
    <t>Nông nghiệp ứng dụng công nghệ cao FAM – Thừa Thiên Huế</t>
  </si>
  <si>
    <t>Công ty CP Sản xuất và Xuất nhập khẩu nông sản FAM</t>
  </si>
  <si>
    <t>2020-2020</t>
  </si>
  <si>
    <t>99,5ha</t>
  </si>
  <si>
    <t>B</t>
  </si>
  <si>
    <t>CÁC DỰ ÁN TRONG KCN, KKT</t>
  </si>
  <si>
    <t xml:space="preserve">Nhà máy dệt Sunjin AT &amp; C Vina </t>
  </si>
  <si>
    <t>Dự án sản xuất lò bể Frit công suất 65.000 tấn/năm</t>
  </si>
  <si>
    <t>Công ty CP Frit Huế</t>
  </si>
  <si>
    <t>Khu công nghiệp Phú Bài</t>
  </si>
  <si>
    <t>trong</t>
  </si>
  <si>
    <t>Sản xuất và gia công các loại sản phẩm gỗ</t>
  </si>
  <si>
    <t>Công ty TNHH Lee&amp;Park Wood Complex</t>
  </si>
  <si>
    <t>Khu công nghiệp Phong Điền</t>
  </si>
  <si>
    <t>2017-2018</t>
  </si>
  <si>
    <t xml:space="preserve">NM chế xuất Billion MAX Việt Nam </t>
  </si>
  <si>
    <t>Cty Billion Max</t>
  </si>
  <si>
    <t>Chân Mây
-Lăng Cô</t>
  </si>
  <si>
    <t>2019 -2020</t>
  </si>
  <si>
    <t>Khu nghỉ dưỡng Huyền thoại Địa Trung Hải</t>
  </si>
  <si>
    <t xml:space="preserve">Công ty CP Tập đoàn xây dựng và phát triển nhà Vicoland </t>
  </si>
  <si>
    <t>2016-2019</t>
  </si>
  <si>
    <t xml:space="preserve">Khu biệt thự du lịch sinh thái biển Lăng Cô Spa Resort </t>
  </si>
  <si>
    <t>Công ty TNHH Đầu tư Xây dựng Du lịch Hồng Phúc</t>
  </si>
  <si>
    <t>Bến số 3-Cảng Chân Mây</t>
  </si>
  <si>
    <t>Công ty TNHH Hào Hưng Huế</t>
  </si>
  <si>
    <t>2016-2018</t>
  </si>
  <si>
    <t>Laguna Lăng Cô</t>
  </si>
  <si>
    <t xml:space="preserve">Công ty TNHH Laguna (Việt Nam) </t>
  </si>
  <si>
    <t>Chân Mây-Lăng Cô</t>
  </si>
  <si>
    <t>Xây dựng hạ tầng khu CN và khu phi thuế quan Sài Gòn - Chân Mây</t>
  </si>
  <si>
    <t>Công ty Cổ phần Đầu tư  Sài Gòn - Huế</t>
  </si>
  <si>
    <t>2017-2023</t>
  </si>
  <si>
    <t>Đầu tư xây dựng và kinh doanh kết cấu hạ tầng KCN Phong Điền-Viglacera</t>
  </si>
  <si>
    <t>Tổng Công ty Viglacera-CTCP</t>
  </si>
  <si>
    <t>Bến số 02 - Cảng Chân Mây</t>
  </si>
  <si>
    <t>Công ty Cổ phần Cảng Chân Mây</t>
  </si>
  <si>
    <t>Khu Du lịch nghỉ dưỡng quốc tế Minh Viễn Lăng Cô</t>
  </si>
  <si>
    <t xml:space="preserve">Công ty Cổ phần quốc tế Minh Viễn </t>
  </si>
  <si>
    <t>2018-2024</t>
  </si>
  <si>
    <t>Dự án khu du lịch Suối Voi</t>
  </si>
  <si>
    <t>Công ty TNHH Đầu tư Thương mại và Dịch vụ Hoa Lư - Huế</t>
  </si>
  <si>
    <t>Khu phức hợp du lịch dịch vụ Đăng Kim Long Thừa Thiên Huế</t>
  </si>
  <si>
    <t>Công ty TNHH Đăng Kim Long</t>
  </si>
  <si>
    <t xml:space="preserve">SX mũ thể thao và túi DL </t>
  </si>
  <si>
    <t>Dự án Nhà máy Kanglongda Huế</t>
  </si>
  <si>
    <t>Công ty Kanglongda International Holdings Limited</t>
  </si>
  <si>
    <t>KCN Phong Điền</t>
  </si>
  <si>
    <t>GĐ1: Quý I/2020-Quý I/2021; GĐ2: Quý I/2021-Quý I/2022; GĐ3: Quý I/2022-Quý I/2023</t>
  </si>
  <si>
    <t>Đầu tư xây dựng, quản lý và kinh doanh chợ truyền thống Lăng Cô</t>
  </si>
  <si>
    <t>HTX Đầu tư khai thác và quản lý chợ Nam Việt - Lăng Cô</t>
  </si>
  <si>
    <t>Thị trấn Lăng Cô, Phú Lộc</t>
  </si>
  <si>
    <t>Chợ hạng 1 với 412 điểm kinh doanh</t>
  </si>
  <si>
    <t>Du lịch</t>
  </si>
  <si>
    <t>Vận tải</t>
  </si>
  <si>
    <t>Bán buôn</t>
  </si>
  <si>
    <t>Bán lẻ hàng hóa</t>
  </si>
  <si>
    <t>1.Tên doanh nghiệp :</t>
  </si>
  <si>
    <t>2. MSDN</t>
  </si>
  <si>
    <t xml:space="preserve">3. Địa chỉ doanh nghiệp : </t>
  </si>
  <si>
    <t xml:space="preserve">4. Người liên hệ trực tiếp: (Tên, điện thoại)                                   </t>
  </si>
  <si>
    <t>Fax:</t>
  </si>
  <si>
    <t>Email:</t>
  </si>
  <si>
    <t xml:space="preserve">5. Tên dự án : </t>
  </si>
  <si>
    <t>6. Công suất thiết kế:</t>
  </si>
  <si>
    <t>7. Vốn đăng ký: …………….. Triệu đồng.</t>
  </si>
  <si>
    <t>CHỈ TIÊU</t>
  </si>
  <si>
    <t>ĐVT</t>
  </si>
  <si>
    <t>Doanh thu</t>
  </si>
  <si>
    <t>Trong đó giá trị xuất khẩu</t>
  </si>
  <si>
    <t>USD</t>
  </si>
  <si>
    <t>Sản lượng sản xuất</t>
  </si>
  <si>
    <t>[Tên sản phẩm]</t>
  </si>
  <si>
    <t>Số lượng lao động</t>
  </si>
  <si>
    <t>Trong đó: Lao động người nước ngoài</t>
  </si>
  <si>
    <t>Nộp ngân sách - số phải nộp</t>
  </si>
  <si>
    <t>Nộp ngân sách - số đã nộp</t>
  </si>
  <si>
    <t xml:space="preserve">       GIÁM ĐỐC</t>
  </si>
  <si>
    <t>Phụ lục 6</t>
  </si>
  <si>
    <t xml:space="preserve">Khu vực thành thị </t>
  </si>
  <si>
    <t>Khu vực nông thôn</t>
  </si>
  <si>
    <t>Cục TK/SKHĐT</t>
  </si>
  <si>
    <t>(Kèm theo Công văn số         /UBND-KHDN ngày      tháng 5 năm 2020 của Ủy ban nhân dân tỉnh)</t>
  </si>
  <si>
    <t>Sản lượng</t>
  </si>
  <si>
    <t>VA (ss 2010)</t>
  </si>
  <si>
    <t>VA hh</t>
  </si>
  <si>
    <t>GO hh</t>
  </si>
  <si>
    <t>Giá trị ước 6 tháng năm 2020</t>
  </si>
  <si>
    <t>Phân theo sản phẩm chủ yếu</t>
  </si>
  <si>
    <t>Phân theo địa bàn</t>
  </si>
  <si>
    <t>Lúa</t>
  </si>
  <si>
    <t>Lạc</t>
  </si>
  <si>
    <t>Nuôi trồng</t>
  </si>
  <si>
    <t>Đánh bắt</t>
  </si>
  <si>
    <t>Đơn vị tính theo giá trị: tỷ đồng</t>
  </si>
  <si>
    <t>Vỏ lon</t>
  </si>
  <si>
    <t>Quặng Imerit</t>
  </si>
  <si>
    <t>Vận tải kho bãi</t>
  </si>
  <si>
    <t>Dịch vụ lưu trú và ăn uống</t>
  </si>
  <si>
    <t>Hoạt động kinh doanh bất động sản</t>
  </si>
  <si>
    <t>Y tế</t>
  </si>
  <si>
    <t>Thông tin truyền thông</t>
  </si>
  <si>
    <t>Tài chính - ngân hàng</t>
  </si>
  <si>
    <t>Đơn vị tính theo SL</t>
  </si>
  <si>
    <t>Thực hiện 6 tháng năm 2019</t>
  </si>
  <si>
    <t>Trong khu kinh tế, CN tỉnh</t>
  </si>
  <si>
    <t>Ngoài khu kinh tế, CN tỉnh</t>
  </si>
  <si>
    <t>Doanh nghiệp Nhà nước</t>
  </si>
  <si>
    <t>Doanh nghiệp ngoài quốc doanh</t>
  </si>
  <si>
    <t>Phân theo cơ sở kinh tế</t>
  </si>
  <si>
    <t>Hộ kinh doanh</t>
  </si>
  <si>
    <t>Phân theo khu vực kinh tế</t>
  </si>
  <si>
    <t>Địa phương</t>
  </si>
  <si>
    <t>Trung ương trên địa bàn</t>
  </si>
  <si>
    <t>2.1.2</t>
  </si>
  <si>
    <t>2.1.1</t>
  </si>
  <si>
    <t xml:space="preserve">Ngành sản xuất, phân phối điện, nước đá </t>
  </si>
  <si>
    <t>Ngành Công nghiệp chế biến chế tạo</t>
  </si>
  <si>
    <t>Ngành Khai khoáng</t>
  </si>
  <si>
    <t xml:space="preserve">Ngành cấp nước và thu gom rác thải </t>
  </si>
  <si>
    <t>2.1.4</t>
  </si>
  <si>
    <t>2.1.3</t>
  </si>
  <si>
    <t>Xây dựng nhà các loại</t>
  </si>
  <si>
    <t>Xây dựng công trình kỹ thuật dân dụng</t>
  </si>
  <si>
    <t>Hoạt động xây dựng chuyên dụng</t>
  </si>
  <si>
    <t>Bán buôn, bán lẻ; sửa chữa ô tô, mô tô, xe máy và xe có động cơ khác</t>
  </si>
  <si>
    <t>Bán, sửa chữa ô tô, mô tô, xe máy và xe có động cơ khác</t>
  </si>
  <si>
    <t>Bán buôn (trừ ô tô, mô tô, xe máy và xe có động cơ khác)</t>
  </si>
  <si>
    <t>Bán lẻ (trừ ô tô, mô tô, xe máy và xe có động cơ khác)</t>
  </si>
  <si>
    <t>Hoạt động chuyên môn và KHCN</t>
  </si>
  <si>
    <t>Hoạt động hành chính và hỗ trợ</t>
  </si>
  <si>
    <t>Doanh nghiệp có vốn đầu tư nước ngoài</t>
  </si>
  <si>
    <t>Giá trị ước cả năm 2020</t>
  </si>
  <si>
    <t>SLĐTBXH/CTK</t>
  </si>
  <si>
    <t>BHXH tỉnh/CTK</t>
  </si>
  <si>
    <t>SVHTT/CTK</t>
  </si>
  <si>
    <t>SGDĐT/CTK</t>
  </si>
  <si>
    <t>KH năm 2021</t>
  </si>
  <si>
    <t>Ước TH 6 tháng 2021</t>
  </si>
  <si>
    <t>Tiến độ đến 30/6/2021</t>
  </si>
  <si>
    <t>Ước TH 2021</t>
  </si>
  <si>
    <t>Các dự án khởi công mới năm 2021</t>
  </si>
  <si>
    <t>BÁO CÁO TÌNH HÌNH THỰC HiỆN CÁC DỰ ÁN TRỌNG ĐIỂM NGOÀI NGÂN SÁCH TRÊN ĐỊA BÀN TỈNH NĂM 2021</t>
  </si>
  <si>
    <t>Tiến độ đến 31/12/2020</t>
  </si>
  <si>
    <t>Các dự án dự kiến hoàn thành năm 2021</t>
  </si>
  <si>
    <t>Các dự án chuyển tiếp hoàn thành sau năm 2021</t>
  </si>
  <si>
    <t>Dự án chuyển tiếp</t>
  </si>
  <si>
    <t>Dự án dự kiến hoàn thành trong năm 2021</t>
  </si>
  <si>
    <t>Dự án dự kiến hoàn thành sau 2021</t>
  </si>
  <si>
    <t>Các dự án chuyển tiếp</t>
  </si>
  <si>
    <t>Các dự án dự kiến hoàn thành trong năm 2021</t>
  </si>
  <si>
    <t>Các dự án dự kiến hoàn thành sau năm 2021</t>
  </si>
  <si>
    <t>B.II.2.2</t>
  </si>
  <si>
    <t>8. Lũy kế vốn thực hiện đầu tư ước đến T6/2021: …….  Triệu đồng.</t>
  </si>
  <si>
    <t>I. Thực hiện hoạt động sản xuất kinh doanh năm 2021</t>
  </si>
  <si>
    <t>Thực hiện năm 2020</t>
  </si>
  <si>
    <t>Kế hoạch năm 2021</t>
  </si>
  <si>
    <t>Ước thực hiện 6 tháng đầu năm 2021</t>
  </si>
  <si>
    <t>Ước thực hiên cả năm 2021</t>
  </si>
  <si>
    <t>TÌNH HÌNH SẢN XUẤT KINH DOANH NĂM 2021</t>
  </si>
  <si>
    <t>TH 6 tháng 2020</t>
  </si>
  <si>
    <t>TH 2020</t>
  </si>
  <si>
    <t>KH 2021</t>
  </si>
  <si>
    <t>Ước TH năm 2021</t>
  </si>
  <si>
    <t>Cả năm 2020</t>
  </si>
  <si>
    <t>Ước 6 tháng 2021</t>
  </si>
  <si>
    <t>TỔNG CỘNG TOÀN TỈNH</t>
  </si>
  <si>
    <t>A.2.1.1</t>
  </si>
  <si>
    <t>A.2.1.2</t>
  </si>
  <si>
    <t>A.2.1.3</t>
  </si>
  <si>
    <t>A.2.1.4</t>
  </si>
  <si>
    <t>A.2.1.5</t>
  </si>
  <si>
    <t>A.1.1.1</t>
  </si>
  <si>
    <t>A.1.1.2</t>
  </si>
  <si>
    <t>A.1.1.3</t>
  </si>
  <si>
    <t>A.1.1.4</t>
  </si>
  <si>
    <t>A.1.1.5</t>
  </si>
  <si>
    <t>A.1.1.6</t>
  </si>
  <si>
    <t>A.1.1.7</t>
  </si>
  <si>
    <t>A.1.1.8</t>
  </si>
  <si>
    <t>A.1.1.9</t>
  </si>
  <si>
    <t>A.1.1.10</t>
  </si>
  <si>
    <t>A.1.1.11</t>
  </si>
  <si>
    <t>A.1.2.1</t>
  </si>
  <si>
    <t>A.1.2.2</t>
  </si>
  <si>
    <t>A.1.2.3</t>
  </si>
  <si>
    <t>A.1.2.4</t>
  </si>
  <si>
    <t>A.1.2.5</t>
  </si>
  <si>
    <t>A.1.2.6</t>
  </si>
  <si>
    <t>A.1.2.7</t>
  </si>
  <si>
    <t>A.1.2.8</t>
  </si>
  <si>
    <t>A.1.2.9</t>
  </si>
  <si>
    <t>A.1.2.10</t>
  </si>
  <si>
    <t>A.1.2.11</t>
  </si>
  <si>
    <t>B.1.1.1</t>
  </si>
  <si>
    <t>B.1.1.2</t>
  </si>
  <si>
    <t>B.1.1.3</t>
  </si>
  <si>
    <t>B.1.1.4</t>
  </si>
  <si>
    <t>B.1.1.5</t>
  </si>
  <si>
    <t>B.1.1.6</t>
  </si>
  <si>
    <t>B.1.1.7</t>
  </si>
  <si>
    <t>B.1.2.1</t>
  </si>
  <si>
    <t>B.1.2.2</t>
  </si>
  <si>
    <t>B.1.2.3</t>
  </si>
  <si>
    <t>B.1.2.4</t>
  </si>
  <si>
    <t>B.1.2.5</t>
  </si>
  <si>
    <t>B.1.2.6</t>
  </si>
  <si>
    <t>B.1.2.7</t>
  </si>
  <si>
    <t>B.2.1.1</t>
  </si>
  <si>
    <t>B.2.1.2</t>
  </si>
  <si>
    <t>B.2.1.3</t>
  </si>
  <si>
    <t>B.2.1.4</t>
  </si>
  <si>
    <t>B.2.1.5</t>
  </si>
  <si>
    <t>II. Các khó khăn, vướng mắc trong sản xuất kinh doanh năm 2021; đề xuất, kiến nghị hỗ trợ (về cơ chế, chính sách, thủ tục hành chính, đất đai, hạ tầng, liên kết sản xuất, tiêu thụ sản phẩm, …)</t>
  </si>
  <si>
    <t>-</t>
  </si>
  <si>
    <t>Sản phẩm chủ yếu</t>
  </si>
  <si>
    <t>2.3</t>
  </si>
  <si>
    <t>- Rừng phòng hộ và đặc dụng</t>
  </si>
  <si>
    <t>- Rừng sản xuất</t>
  </si>
  <si>
    <t>- Đàn gà</t>
  </si>
  <si>
    <r>
      <t>m</t>
    </r>
    <r>
      <rPr>
        <vertAlign val="superscript"/>
        <sz val="13"/>
        <color indexed="8"/>
        <rFont val="Times New Roman"/>
        <family val="1"/>
      </rPr>
      <t>2</t>
    </r>
  </si>
  <si>
    <r>
      <rPr>
        <i/>
        <sz val="13"/>
        <rFont val="Times New Roman"/>
        <family val="1"/>
      </rPr>
      <t xml:space="preserve">Trong đó: </t>
    </r>
    <r>
      <rPr>
        <sz val="13"/>
        <rFont val="Times New Roman"/>
        <family val="1"/>
      </rPr>
      <t xml:space="preserve">Dịch vụ lưu trú </t>
    </r>
  </si>
  <si>
    <r>
      <t>10</t>
    </r>
    <r>
      <rPr>
        <vertAlign val="superscript"/>
        <sz val="13"/>
        <rFont val="Times New Roman"/>
        <family val="1"/>
      </rPr>
      <t>3</t>
    </r>
    <r>
      <rPr>
        <sz val="13"/>
        <rFont val="Times New Roman"/>
        <family val="1"/>
      </rPr>
      <t xml:space="preserve"> khách</t>
    </r>
  </si>
  <si>
    <r>
      <rPr>
        <i/>
        <sz val="13"/>
        <rFont val="Times New Roman"/>
        <family val="1"/>
      </rPr>
      <t xml:space="preserve">Trong đó: </t>
    </r>
    <r>
      <rPr>
        <sz val="13"/>
        <rFont val="Times New Roman"/>
        <family val="1"/>
      </rPr>
      <t>Khách quốc tê</t>
    </r>
  </si>
  <si>
    <t>Giá trị sản xuất (Giá hiện hành)*</t>
  </si>
  <si>
    <t>Giá trị sản xuất (Giá SS)*</t>
  </si>
  <si>
    <t xml:space="preserve">(*) Theo thông báo kết quả số liệu GRDP sơ bộ năm 2020 và ước thực hiện 2021 của Tổng Cục Thống kê tại Công văn số    /TCTK-TKQG ngày </t>
  </si>
  <si>
    <t>Phụ lục 1</t>
  </si>
  <si>
    <t>TÌNH HÌNH TĂNG TRƯỞNG CỦA CÁC KHU VỰC KINH TẾ</t>
  </si>
  <si>
    <t>Phụ lục 2</t>
  </si>
  <si>
    <t>MỘT SỐ CHỈ TIÊU NÔNG NGHIỆP, CÔNG NGHIỆP, DỊCH VỤ</t>
  </si>
  <si>
    <t>Biểu 1: Cơ cấu nguồn thu phân theo ngành, lĩnh vực</t>
  </si>
  <si>
    <t xml:space="preserve">Phụ lục 4 </t>
  </si>
  <si>
    <t>Biểu 2: DANH SÁCH 50 DOANH NGHIỆP CÓ SỐ NỘP THUẾ NHIỀU NHẤT ĐẾN 6 THÁNG NĂM 2021</t>
  </si>
  <si>
    <t>Phụ lục 4</t>
  </si>
  <si>
    <t>(Kèm theo Công văn số 3954/UBND-KHDN ngày 14 tháng 5 năm 2021 của Ủy ban nhân dân tỉnh)</t>
  </si>
  <si>
    <t>- Tỷ lệ dân số nông thôn dùng nước hợp vệ sinh</t>
  </si>
  <si>
    <t xml:space="preserve"> - Tỷ lệ bao phủ bảo hiểm y tế trên</t>
  </si>
  <si>
    <r>
      <t xml:space="preserve"> - Số người tham gia BHXH
 (</t>
    </r>
    <r>
      <rPr>
        <i/>
        <sz val="14"/>
        <rFont val="Times New Roman"/>
        <family val="1"/>
      </rPr>
      <t>Bổ sung theo Chỉ thị 13/CT-UBND năm 2017</t>
    </r>
    <r>
      <rPr>
        <sz val="14"/>
        <rFont val="Times New Roman"/>
        <family val="1"/>
      </rPr>
      <t>)</t>
    </r>
  </si>
  <si>
    <t xml:space="preserve"> - Tỷ lệ tham gia BHXH bắt buộc</t>
  </si>
  <si>
    <t xml:space="preserve"> - Tỷ lệ tham gia BHXH tự nguyện</t>
  </si>
  <si>
    <t xml:space="preserve"> - Tỷ lệ tham gia BH thất nghiệp</t>
  </si>
  <si>
    <t>Văn hóa - Thể thao</t>
  </si>
  <si>
    <t xml:space="preserve"> (Kèm theo Công văn số 3954/UBND-KHDN ngày 14 tháng 5 năm 2021 của Ủy ban nhân dân tỉnh)</t>
  </si>
  <si>
    <t xml:space="preserve"> ………., ngày         tháng       năm  2021</t>
  </si>
</sst>
</file>

<file path=xl/styles.xml><?xml version="1.0" encoding="utf-8"?>
<styleSheet xmlns="http://schemas.openxmlformats.org/spreadsheetml/2006/main">
  <numFmts count="6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_-&quot;$&quot;* #,##0_-;\-&quot;$&quot;* #,##0_-;_-&quot;$&quot;* &quot;-&quot;_-;_-@_-"/>
    <numFmt numFmtId="171" formatCode="_-* #,##0\ _m_k_-;\-* #,##0\ _m_k_-;_-* &quot;-&quot;\ _m_k_-;_-@_-"/>
    <numFmt numFmtId="172" formatCode="_-* #,##0\ &quot;mk&quot;_-;\-* #,##0\ &quot;mk&quot;_-;_-* &quot;-&quot;\ &quot;mk&quot;_-;_-@_-"/>
    <numFmt numFmtId="173" formatCode="_ * #,##0.00_ ;_ * \-#,##0.00_ ;_ * &quot;-&quot;??_ ;_ @_ "/>
    <numFmt numFmtId="174" formatCode="_-* #,##0_-;\-* #,##0_-;_-* &quot;-&quot;_-;_-@_-"/>
    <numFmt numFmtId="175" formatCode="_-* ###,0&quot;.&quot;00_-;\-* ###,0&quot;.&quot;00_-;_-* &quot;-&quot;??_-;_-@_-"/>
    <numFmt numFmtId="176" formatCode="_-* #,##0.00_-;\-* #,##0.00_-;_-* &quot;-&quot;??_-;_-@_-"/>
    <numFmt numFmtId="177" formatCode="_(* ###,0&quot;.&quot;00_);_(* \(###,0&quot;.&quot;00\);_(* &quot;-&quot;??_);_(@_)"/>
    <numFmt numFmtId="178" formatCode="&quot;SFr.&quot;\ ###,0&quot;.&quot;00;[Red]&quot;SFr.&quot;\ \-###,0&quot;.&quot;00"/>
    <numFmt numFmtId="179" formatCode="&quot;\&quot;#,##0.00;[Red]&quot;\&quot;\-#,##0.00"/>
    <numFmt numFmtId="180" formatCode="_ &quot;SFr.&quot;\ * #,##0_ ;_ &quot;SFr.&quot;\ * \-#,##0_ ;_ &quot;SFr.&quot;\ * &quot;-&quot;_ ;_ @_ "/>
    <numFmt numFmtId="181" formatCode="_ * #,##0_ ;_ * \-#,##0_ ;_ * &quot;-&quot;_ ;_ @_ "/>
    <numFmt numFmtId="182" formatCode="_ * ###,0&quot;.&quot;00_ ;_ * \-###,0&quot;.&quot;00_ ;_ * &quot;-&quot;??_ ;_ @_ "/>
    <numFmt numFmtId="183" formatCode="_-&quot;L.&quot;\ * #,##0.00_-;\-&quot;L.&quot;\ * #,##0.00_-;_-&quot;L.&quot;\ * &quot;-&quot;??_-;_-@_-"/>
    <numFmt numFmtId="184" formatCode="#,##0.000"/>
    <numFmt numFmtId="185" formatCode="_-* ###,0&quot;.&quot;00\ &quot;F&quot;_-;\-* ###,0&quot;.&quot;00\ &quot;F&quot;_-;_-* &quot;-&quot;??\ &quot;F&quot;_-;_-@_-"/>
    <numFmt numFmtId="186" formatCode="###\ ###\ ##0&quot;.&quot;0000"/>
    <numFmt numFmtId="187" formatCode="\$#,##0\ ;\(\$#,##0\)"/>
    <numFmt numFmtId="188" formatCode="###\ ###\ ##0&quot;.&quot;000"/>
    <numFmt numFmtId="189" formatCode="0.000"/>
    <numFmt numFmtId="190" formatCode="_-* #,##0\ _D_M_-;\-* #,##0\ _D_M_-;_-* &quot;-&quot;\ _D_M_-;_-@_-"/>
    <numFmt numFmtId="191" formatCode="_-* #,##0.00\ _D_M_-;\-* #,##0.00\ _D_M_-;_-* &quot;-&quot;??\ _D_M_-;_-@_-"/>
    <numFmt numFmtId="192" formatCode="###\ ###\ ###&quot;.&quot;00"/>
    <numFmt numFmtId="193" formatCode="#,##0\ &quot;$&quot;_);[Red]\(#,##0\ &quot;$&quot;\)"/>
    <numFmt numFmtId="194" formatCode="&quot;$&quot;###,0&quot;.&quot;00_);[Red]\(&quot;$&quot;###,0&quot;.&quot;00\)"/>
    <numFmt numFmtId="195" formatCode="&quot;\&quot;#,##0;[Red]\-&quot;\&quot;#,##0"/>
    <numFmt numFmtId="196" formatCode="&quot;\&quot;#,##0.00;\-&quot;\&quot;#,##0.00"/>
    <numFmt numFmtId="197" formatCode="&quot;£&quot;#,##0;[Red]\-&quot;£&quot;#,##0"/>
    <numFmt numFmtId="198" formatCode="###,0&quot;.&quot;00\ \ "/>
    <numFmt numFmtId="199" formatCode="#,##0.00\ &quot;F&quot;;\-#,##0.00\ &quot;F&quot;"/>
    <numFmt numFmtId="200" formatCode="[$-409]d\-mmm\-yyyy;@"/>
    <numFmt numFmtId="201" formatCode="&quot;£&quot;#,##0;\-&quot;£&quot;#,##0"/>
    <numFmt numFmtId="202" formatCode="###,0&quot;.&quot;00\ \ \ \ "/>
    <numFmt numFmtId="203" formatCode="mmm\-yyyy"/>
    <numFmt numFmtId="204" formatCode="###,0&quot;.&quot;00\ "/>
    <numFmt numFmtId="205" formatCode="0\ \ \ \ "/>
    <numFmt numFmtId="206" formatCode="###,0&quot;.&quot;00\ \ \ "/>
    <numFmt numFmtId="207" formatCode="_-* #,##0\ &quot;DM&quot;_-;\-* #,##0\ &quot;DM&quot;_-;_-* &quot;-&quot;\ &quot;DM&quot;_-;_-@_-"/>
    <numFmt numFmtId="208" formatCode="_-* #,##0.00\ &quot;DM&quot;_-;\-* #,##0.00\ &quot;DM&quot;_-;_-* &quot;-&quot;??\ &quot;DM&quot;_-;_-@_-"/>
    <numFmt numFmtId="209" formatCode="#,##0\ &quot;DM&quot;;\-#,##0\ &quot;DM&quot;"/>
    <numFmt numFmtId="210" formatCode="0.000%"/>
    <numFmt numFmtId="211" formatCode="&quot;￥&quot;#,##0;&quot;￥&quot;\-#,##0"/>
    <numFmt numFmtId="212" formatCode="00.000"/>
    <numFmt numFmtId="213" formatCode="&quot;$&quot;#,##0;[Red]\-&quot;$&quot;#,##0"/>
    <numFmt numFmtId="214" formatCode="_-&quot;$&quot;* #,##0.00_-;\-&quot;$&quot;* #,##0.00_-;_-&quot;$&quot;* &quot;-&quot;??_-;_-@_-"/>
    <numFmt numFmtId="215" formatCode="_(* #,##0.0_);_(* \(#,##0.0\);_(* &quot;-&quot;??_);_(@_)"/>
    <numFmt numFmtId="216" formatCode="0.0"/>
    <numFmt numFmtId="217" formatCode="_-* #,##0\ _₫_-;\-* #,##0\ _₫_-;_-* &quot;-&quot;??\ _₫_-;_-@_-"/>
    <numFmt numFmtId="218" formatCode="#,##0.0"/>
    <numFmt numFmtId="219" formatCode="#,##0.00000"/>
    <numFmt numFmtId="220" formatCode="#,##0.0000"/>
    <numFmt numFmtId="221" formatCode="_-* #,##0_-;\-* #,##0_-;_-* &quot;-&quot;??_-;_-@_-"/>
    <numFmt numFmtId="222" formatCode="_-* #,##0.0_-;\-* #,##0.0_-;_-* &quot;-&quot;??_-;_-@_-"/>
  </numFmts>
  <fonts count="1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3"/>
      <color indexed="8"/>
      <name val="Times New Roman"/>
      <family val="2"/>
    </font>
    <font>
      <sz val="12"/>
      <name val="VNI-Times"/>
      <family val="0"/>
    </font>
    <font>
      <sz val="10"/>
      <name val=".VnArial"/>
      <family val="1"/>
    </font>
    <font>
      <sz val="16"/>
      <name val="AngsanaUPC"/>
      <family val="3"/>
    </font>
    <font>
      <sz val="12"/>
      <name val="????"/>
      <family val="0"/>
    </font>
    <font>
      <sz val="11"/>
      <name val="??"/>
      <family val="3"/>
    </font>
    <font>
      <sz val="12"/>
      <name val="???"/>
      <family val="1"/>
    </font>
    <font>
      <sz val="10"/>
      <name val="VNI-Times"/>
      <family val="0"/>
    </font>
    <font>
      <sz val="14"/>
      <name val="VNTime"/>
      <family val="0"/>
    </font>
    <font>
      <b/>
      <u val="single"/>
      <sz val="14"/>
      <color indexed="8"/>
      <name val=".VnBook-AntiquaH"/>
      <family val="2"/>
    </font>
    <font>
      <sz val="12"/>
      <color indexed="8"/>
      <name val="¹ÙÅÁÃ¼"/>
      <family val="1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1"/>
      <color indexed="9"/>
      <name val="Calibri"/>
      <family val="2"/>
    </font>
    <font>
      <sz val="11"/>
      <name val=".VnTime"/>
      <family val="2"/>
    </font>
    <font>
      <sz val="12"/>
      <name val="¹UAAA¼"/>
      <family val="3"/>
    </font>
    <font>
      <sz val="12"/>
      <name val="¹ÙÅÁÃ¼"/>
      <family val="1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name val="µ¸¿ò"/>
      <family val="0"/>
    </font>
    <font>
      <sz val="12"/>
      <name val=".VnArial"/>
      <family val="2"/>
    </font>
    <font>
      <b/>
      <sz val="11"/>
      <color indexed="52"/>
      <name val="Calibri"/>
      <family val="2"/>
    </font>
    <font>
      <b/>
      <sz val="10"/>
      <name val="Helv"/>
      <family val="0"/>
    </font>
    <font>
      <b/>
      <sz val="11"/>
      <color indexed="9"/>
      <name val="Calibri"/>
      <family val="2"/>
    </font>
    <font>
      <sz val="13"/>
      <name val="VNI-Times"/>
      <family val="0"/>
    </font>
    <font>
      <sz val="12"/>
      <name val=".VnTime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b/>
      <sz val="14"/>
      <name val=".VnTimeH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Calibri"/>
      <family val="2"/>
    </font>
    <font>
      <sz val="13"/>
      <name val=".VnTime"/>
      <family val="2"/>
    </font>
    <font>
      <sz val="7"/>
      <name val="Small Fonts"/>
      <family val="2"/>
    </font>
    <font>
      <sz val="11"/>
      <name val="VNI-Times"/>
      <family val="0"/>
    </font>
    <font>
      <sz val="11"/>
      <name val="Tahoma"/>
      <family val="2"/>
    </font>
    <font>
      <sz val="11"/>
      <name val="–¾’©"/>
      <family val="1"/>
    </font>
    <font>
      <b/>
      <sz val="11"/>
      <color indexed="63"/>
      <name val="Calibri"/>
      <family val="2"/>
    </font>
    <font>
      <sz val="14"/>
      <name val=".VnArial Narrow"/>
      <family val="2"/>
    </font>
    <font>
      <sz val="11"/>
      <color indexed="32"/>
      <name val="VNI-Times"/>
      <family val="0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b/>
      <sz val="10"/>
      <name val="VNI-Univer"/>
      <family val="0"/>
    </font>
    <font>
      <sz val="10"/>
      <color indexed="8"/>
      <name val="Arial"/>
      <family val="2"/>
    </font>
    <font>
      <sz val="10"/>
      <name val="VNI-Univer"/>
      <family val="0"/>
    </font>
    <font>
      <sz val="14"/>
      <name val=".Vn3DH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VNI-Helve-Condense"/>
      <family val="0"/>
    </font>
    <font>
      <sz val="14"/>
      <name val="VnTime"/>
      <family val="2"/>
    </font>
    <font>
      <b/>
      <sz val="10"/>
      <name val=".VnTime"/>
      <family val="2"/>
    </font>
    <font>
      <sz val="9"/>
      <name val=".VnTime"/>
      <family val="2"/>
    </font>
    <font>
      <sz val="11"/>
      <color indexed="10"/>
      <name val="Calibri"/>
      <family val="2"/>
    </font>
    <font>
      <sz val="14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1"/>
      <name val="돋움"/>
      <family val="3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2"/>
      <name val="VNtimes new roman"/>
      <family val="2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vertAlign val="superscript"/>
      <sz val="13"/>
      <color indexed="8"/>
      <name val="Times New Roman"/>
      <family val="1"/>
    </font>
    <font>
      <vertAlign val="superscript"/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9"/>
      <name val="Times New Roman"/>
      <family val="1"/>
    </font>
    <font>
      <i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3"/>
      <color indexed="8"/>
      <name val="Arial"/>
      <family val="2"/>
    </font>
    <font>
      <sz val="11"/>
      <color indexed="8"/>
      <name val="Times New Roman"/>
      <family val="1"/>
    </font>
    <font>
      <sz val="14"/>
      <color indexed="8"/>
      <name val="Arial"/>
      <family val="2"/>
    </font>
    <font>
      <sz val="14"/>
      <color indexed="10"/>
      <name val="Times New Roman"/>
      <family val="1"/>
    </font>
    <font>
      <b/>
      <i/>
      <sz val="14"/>
      <color indexed="8"/>
      <name val="Times New Roman"/>
      <family val="1"/>
    </font>
    <font>
      <b/>
      <sz val="9"/>
      <color indexed="8"/>
      <name val="Arial"/>
      <family val="2"/>
    </font>
    <font>
      <b/>
      <sz val="13"/>
      <color indexed="9"/>
      <name val="Times New Roman"/>
      <family val="1"/>
    </font>
    <font>
      <b/>
      <sz val="13"/>
      <color indexed="8"/>
      <name val="Arial"/>
      <family val="2"/>
    </font>
    <font>
      <sz val="13"/>
      <color indexed="10"/>
      <name val="Times New Roman"/>
      <family val="1"/>
    </font>
    <font>
      <i/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3"/>
      <color theme="1"/>
      <name val="Times New Roman"/>
      <family val="2"/>
    </font>
    <font>
      <sz val="12"/>
      <color theme="1"/>
      <name val="Times New Roman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0"/>
      <name val="Times New Roman"/>
      <family val="1"/>
    </font>
    <font>
      <i/>
      <sz val="11"/>
      <color theme="1"/>
      <name val="Times New Roman"/>
      <family val="1"/>
    </font>
    <font>
      <i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sz val="9"/>
      <color rgb="FF000000"/>
      <name val="Arial"/>
      <family val="2"/>
    </font>
    <font>
      <b/>
      <sz val="12"/>
      <color theme="1"/>
      <name val="Times New Roman"/>
      <family val="1"/>
    </font>
    <font>
      <b/>
      <sz val="13"/>
      <color theme="0"/>
      <name val="Times New Roman"/>
      <family val="1"/>
    </font>
    <font>
      <b/>
      <sz val="13"/>
      <color theme="1"/>
      <name val="Calibri"/>
      <family val="2"/>
    </font>
    <font>
      <sz val="13"/>
      <color rgb="FFFF0000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i/>
      <sz val="14"/>
      <color theme="0"/>
      <name val="Times New Roman"/>
      <family val="1"/>
    </font>
    <font>
      <b/>
      <sz val="8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double"/>
      <top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4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>
      <alignment/>
      <protection/>
    </xf>
    <xf numFmtId="174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4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" fontId="12" fillId="0" borderId="1" applyBorder="0" applyAlignment="0">
      <protection/>
    </xf>
    <xf numFmtId="0" fontId="13" fillId="2" borderId="0">
      <alignment/>
      <protection/>
    </xf>
    <xf numFmtId="9" fontId="14" fillId="0" borderId="0" applyBorder="0" applyAlignment="0" applyProtection="0"/>
    <xf numFmtId="0" fontId="15" fillId="2" borderId="0">
      <alignment/>
      <protection/>
    </xf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" borderId="0">
      <alignment/>
      <protection/>
    </xf>
    <xf numFmtId="0" fontId="17" fillId="0" borderId="0">
      <alignment wrapText="1"/>
      <protection/>
    </xf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8" fillId="0" borderId="0">
      <alignment/>
      <protection/>
    </xf>
    <xf numFmtId="0" fontId="142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42" fillId="2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42" fillId="28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42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42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42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20" fillId="0" borderId="2">
      <alignment horizontal="center"/>
      <protection/>
    </xf>
    <xf numFmtId="0" fontId="142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42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42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42" fillId="41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42" fillId="4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42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178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181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182" fontId="22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43" fillId="4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5" fillId="0" borderId="0">
      <alignment/>
      <protection/>
    </xf>
    <xf numFmtId="0" fontId="2" fillId="0" borderId="0" applyFill="0" applyBorder="0" applyAlignment="0">
      <protection/>
    </xf>
    <xf numFmtId="183" fontId="26" fillId="0" borderId="0" applyFill="0" applyBorder="0" applyAlignment="0">
      <protection/>
    </xf>
    <xf numFmtId="184" fontId="26" fillId="0" borderId="0" applyFill="0" applyBorder="0" applyAlignment="0">
      <protection/>
    </xf>
    <xf numFmtId="0" fontId="144" fillId="46" borderId="3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8" fillId="0" borderId="0">
      <alignment/>
      <protection/>
    </xf>
    <xf numFmtId="185" fontId="11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68" fontId="145" fillId="0" borderId="0" applyFont="0" applyFill="0" applyBorder="0" applyAlignment="0" applyProtection="0"/>
    <xf numFmtId="168" fontId="4" fillId="0" borderId="0" applyFont="0" applyFill="0" applyBorder="0" applyAlignment="0" applyProtection="0"/>
    <xf numFmtId="18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6" fillId="0" borderId="0" applyFont="0" applyFill="0" applyBorder="0" applyAlignment="0" applyProtection="0"/>
    <xf numFmtId="168" fontId="145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6" fontId="30" fillId="0" borderId="0">
      <alignment/>
      <protection/>
    </xf>
    <xf numFmtId="3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30" fillId="0" borderId="0">
      <alignment/>
      <protection/>
    </xf>
    <xf numFmtId="0" fontId="147" fillId="47" borderId="5" applyNumberFormat="0" applyAlignment="0" applyProtection="0"/>
    <xf numFmtId="0" fontId="29" fillId="48" borderId="6" applyNumberFormat="0" applyAlignment="0" applyProtection="0"/>
    <xf numFmtId="0" fontId="29" fillId="48" borderId="6" applyNumberFormat="0" applyAlignment="0" applyProtection="0"/>
    <xf numFmtId="0" fontId="29" fillId="48" borderId="6" applyNumberFormat="0" applyAlignment="0" applyProtection="0"/>
    <xf numFmtId="189" fontId="31" fillId="0" borderId="7">
      <alignment/>
      <protection/>
    </xf>
    <xf numFmtId="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30" fillId="0" borderId="0">
      <alignment/>
      <protection/>
    </xf>
    <xf numFmtId="0" fontId="2" fillId="0" borderId="0" applyFill="0" applyBorder="0" applyAlignment="0">
      <protection/>
    </xf>
    <xf numFmtId="0" fontId="14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50" fillId="49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38" fontId="34" fillId="50" borderId="0" applyNumberFormat="0" applyBorder="0" applyAlignment="0" applyProtection="0"/>
    <xf numFmtId="0" fontId="35" fillId="0" borderId="0">
      <alignment horizontal="left"/>
      <protection/>
    </xf>
    <xf numFmtId="0" fontId="36" fillId="0" borderId="8" applyNumberFormat="0" applyAlignment="0" applyProtection="0"/>
    <xf numFmtId="0" fontId="36" fillId="0" borderId="9">
      <alignment horizontal="left" vertical="center"/>
      <protection/>
    </xf>
    <xf numFmtId="0" fontId="151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152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153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1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Protection="0">
      <alignment/>
    </xf>
    <xf numFmtId="0" fontId="36" fillId="0" borderId="0" applyProtection="0">
      <alignment/>
    </xf>
    <xf numFmtId="49" fontId="41" fillId="0" borderId="1">
      <alignment vertical="center"/>
      <protection/>
    </xf>
    <xf numFmtId="0" fontId="154" fillId="0" borderId="0" applyNumberFormat="0" applyFill="0" applyBorder="0" applyAlignment="0" applyProtection="0"/>
    <xf numFmtId="174" fontId="11" fillId="0" borderId="0" applyFont="0" applyFill="0" applyBorder="0" applyAlignment="0" applyProtection="0"/>
    <xf numFmtId="0" fontId="155" fillId="51" borderId="3" applyNumberFormat="0" applyAlignment="0" applyProtection="0"/>
    <xf numFmtId="10" fontId="34" fillId="50" borderId="1" applyNumberFormat="0" applyBorder="0" applyAlignment="0" applyProtection="0"/>
    <xf numFmtId="0" fontId="42" fillId="14" borderId="4" applyNumberFormat="0" applyAlignment="0" applyProtection="0"/>
    <xf numFmtId="0" fontId="42" fillId="14" borderId="4" applyNumberFormat="0" applyAlignment="0" applyProtection="0"/>
    <xf numFmtId="0" fontId="42" fillId="14" borderId="4" applyNumberFormat="0" applyAlignment="0" applyProtection="0"/>
    <xf numFmtId="0" fontId="2" fillId="0" borderId="0" applyFill="0" applyBorder="0" applyAlignment="0">
      <protection/>
    </xf>
    <xf numFmtId="0" fontId="156" fillId="0" borderId="16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74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5" fillId="0" borderId="18">
      <alignment/>
      <protection/>
    </xf>
    <xf numFmtId="193" fontId="44" fillId="0" borderId="0" applyFont="0" applyFill="0" applyBorder="0" applyAlignment="0" applyProtection="0"/>
    <xf numFmtId="194" fontId="44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46" fillId="0" borderId="0" applyNumberFormat="0" applyFont="0" applyFill="0" applyAlignment="0">
      <protection/>
    </xf>
    <xf numFmtId="0" fontId="157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8" fillId="0" borderId="1">
      <alignment/>
      <protection/>
    </xf>
    <xf numFmtId="0" fontId="24" fillId="0" borderId="0">
      <alignment/>
      <protection/>
    </xf>
    <xf numFmtId="0" fontId="31" fillId="0" borderId="0">
      <alignment horizontal="left"/>
      <protection/>
    </xf>
    <xf numFmtId="37" fontId="49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1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4" fillId="0" borderId="0">
      <alignment/>
      <protection/>
    </xf>
    <xf numFmtId="1" fontId="31" fillId="0" borderId="0">
      <alignment/>
      <protection/>
    </xf>
    <xf numFmtId="1" fontId="31" fillId="0" borderId="0">
      <alignment/>
      <protection/>
    </xf>
    <xf numFmtId="1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3" fillId="0" borderId="0">
      <alignment/>
      <protection/>
    </xf>
    <xf numFmtId="0" fontId="0" fillId="54" borderId="19" applyNumberFormat="0" applyFont="0" applyAlignment="0" applyProtection="0"/>
    <xf numFmtId="0" fontId="2" fillId="55" borderId="20" applyNumberFormat="0" applyFont="0" applyAlignment="0" applyProtection="0"/>
    <xf numFmtId="0" fontId="2" fillId="55" borderId="20" applyNumberFormat="0" applyFont="0" applyAlignment="0" applyProtection="0"/>
    <xf numFmtId="0" fontId="2" fillId="55" borderId="20" applyNumberFormat="0" applyFont="0" applyAlignment="0" applyProtection="0"/>
    <xf numFmtId="176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24" fillId="0" borderId="0">
      <alignment/>
      <protection/>
    </xf>
    <xf numFmtId="0" fontId="158" fillId="46" borderId="21" applyNumberFormat="0" applyAlignment="0" applyProtection="0"/>
    <xf numFmtId="0" fontId="53" fillId="2" borderId="22" applyNumberFormat="0" applyAlignment="0" applyProtection="0"/>
    <xf numFmtId="0" fontId="53" fillId="2" borderId="22" applyNumberFormat="0" applyAlignment="0" applyProtection="0"/>
    <xf numFmtId="0" fontId="53" fillId="2" borderId="22" applyNumberFormat="0" applyAlignment="0" applyProtection="0"/>
    <xf numFmtId="169" fontId="54" fillId="0" borderId="23" applyFont="0" applyBorder="0" applyAlignment="0">
      <protection/>
    </xf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4" fillId="0" borderId="24" applyNumberFormat="0" applyBorder="0">
      <alignment/>
      <protection/>
    </xf>
    <xf numFmtId="0" fontId="2" fillId="0" borderId="0" applyFill="0" applyBorder="0" applyAlignment="0">
      <protection/>
    </xf>
    <xf numFmtId="174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3" fontId="5" fillId="0" borderId="0">
      <alignment/>
      <protection/>
    </xf>
    <xf numFmtId="165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97" fontId="26" fillId="0" borderId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55" fillId="0" borderId="0">
      <alignment/>
      <protection/>
    </xf>
    <xf numFmtId="0" fontId="56" fillId="0" borderId="0">
      <alignment/>
      <protection/>
    </xf>
    <xf numFmtId="0" fontId="57" fillId="0" borderId="0">
      <alignment horizontal="center"/>
      <protection/>
    </xf>
    <xf numFmtId="0" fontId="58" fillId="0" borderId="25">
      <alignment horizontal="center" vertical="center"/>
      <protection/>
    </xf>
    <xf numFmtId="0" fontId="59" fillId="0" borderId="1" applyAlignment="0">
      <protection/>
    </xf>
    <xf numFmtId="0" fontId="60" fillId="0" borderId="1">
      <alignment horizontal="center" vertical="center" wrapText="1"/>
      <protection/>
    </xf>
    <xf numFmtId="3" fontId="6" fillId="0" borderId="0">
      <alignment/>
      <protection/>
    </xf>
    <xf numFmtId="0" fontId="61" fillId="0" borderId="26">
      <alignment/>
      <protection/>
    </xf>
    <xf numFmtId="0" fontId="45" fillId="0" borderId="0">
      <alignment/>
      <protection/>
    </xf>
    <xf numFmtId="198" fontId="11" fillId="0" borderId="27">
      <alignment horizontal="right" vertical="center"/>
      <protection/>
    </xf>
    <xf numFmtId="200" fontId="26" fillId="0" borderId="27">
      <alignment horizontal="right" vertical="center"/>
      <protection/>
    </xf>
    <xf numFmtId="199" fontId="48" fillId="0" borderId="27">
      <alignment horizontal="right" vertical="center"/>
      <protection/>
    </xf>
    <xf numFmtId="198" fontId="11" fillId="0" borderId="27">
      <alignment horizontal="right" vertical="center"/>
      <protection/>
    </xf>
    <xf numFmtId="201" fontId="48" fillId="0" borderId="27">
      <alignment horizontal="right" vertical="center"/>
      <protection/>
    </xf>
    <xf numFmtId="202" fontId="62" fillId="2" borderId="28" applyFont="0" applyFill="0" applyBorder="0">
      <alignment/>
      <protection/>
    </xf>
    <xf numFmtId="203" fontId="26" fillId="2" borderId="28" applyFont="0" applyFill="0" applyBorder="0">
      <alignment/>
      <protection/>
    </xf>
    <xf numFmtId="202" fontId="62" fillId="2" borderId="28" applyFont="0" applyFill="0" applyBorder="0">
      <alignment/>
      <protection/>
    </xf>
    <xf numFmtId="202" fontId="62" fillId="2" borderId="28" applyFont="0" applyFill="0" applyBorder="0">
      <alignment/>
      <protection/>
    </xf>
    <xf numFmtId="203" fontId="26" fillId="2" borderId="28" applyFont="0" applyFill="0" applyBorder="0">
      <alignment/>
      <protection/>
    </xf>
    <xf numFmtId="202" fontId="62" fillId="2" borderId="28" applyFont="0" applyFill="0" applyBorder="0">
      <alignment/>
      <protection/>
    </xf>
    <xf numFmtId="49" fontId="63" fillId="0" borderId="0" applyFill="0" applyBorder="0" applyAlignment="0">
      <protection/>
    </xf>
    <xf numFmtId="0" fontId="2" fillId="0" borderId="0" applyFill="0" applyBorder="0" applyAlignment="0">
      <protection/>
    </xf>
    <xf numFmtId="0" fontId="15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0" fillId="0" borderId="29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204" fontId="64" fillId="0" borderId="27">
      <alignment horizontal="center"/>
      <protection/>
    </xf>
    <xf numFmtId="0" fontId="48" fillId="0" borderId="0" applyNumberFormat="0" applyFill="0" applyBorder="0" applyAlignment="0" applyProtection="0"/>
    <xf numFmtId="0" fontId="65" fillId="0" borderId="0" applyFont="0">
      <alignment horizontal="centerContinuous"/>
      <protection/>
    </xf>
    <xf numFmtId="205" fontId="68" fillId="0" borderId="0">
      <alignment/>
      <protection/>
    </xf>
    <xf numFmtId="206" fontId="68" fillId="0" borderId="1">
      <alignment/>
      <protection/>
    </xf>
    <xf numFmtId="3" fontId="48" fillId="0" borderId="0" applyNumberFormat="0" applyBorder="0" applyAlignment="0" applyProtection="0"/>
    <xf numFmtId="3" fontId="69" fillId="0" borderId="0">
      <alignment/>
      <protection locked="0"/>
    </xf>
    <xf numFmtId="0" fontId="71" fillId="0" borderId="31">
      <alignment horizontal="left" vertical="center"/>
      <protection/>
    </xf>
    <xf numFmtId="164" fontId="70" fillId="0" borderId="32">
      <alignment horizontal="left" vertical="top"/>
      <protection/>
    </xf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3" fillId="0" borderId="33" applyFont="0" applyBorder="0" applyAlignment="0">
      <protection/>
    </xf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3" fillId="0" borderId="0">
      <alignment vertical="center"/>
      <protection/>
    </xf>
    <xf numFmtId="40" fontId="74" fillId="0" borderId="0" applyFont="0" applyFill="0" applyBorder="0" applyAlignment="0" applyProtection="0"/>
    <xf numFmtId="38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76" fillId="0" borderId="0">
      <alignment/>
      <protection/>
    </xf>
    <xf numFmtId="209" fontId="78" fillId="0" borderId="0" applyFont="0" applyFill="0" applyBorder="0" applyAlignment="0" applyProtection="0"/>
    <xf numFmtId="210" fontId="78" fillId="0" borderId="0" applyFont="0" applyFill="0" applyBorder="0" applyAlignment="0" applyProtection="0"/>
    <xf numFmtId="211" fontId="78" fillId="0" borderId="0" applyFont="0" applyFill="0" applyBorder="0" applyAlignment="0" applyProtection="0"/>
    <xf numFmtId="212" fontId="78" fillId="0" borderId="0" applyFont="0" applyFill="0" applyBorder="0" applyAlignment="0" applyProtection="0"/>
    <xf numFmtId="0" fontId="79" fillId="0" borderId="0">
      <alignment/>
      <protection/>
    </xf>
    <xf numFmtId="0" fontId="46" fillId="0" borderId="0">
      <alignment/>
      <protection/>
    </xf>
    <xf numFmtId="174" fontId="77" fillId="0" borderId="0" applyFont="0" applyFill="0" applyBorder="0" applyAlignment="0" applyProtection="0"/>
    <xf numFmtId="176" fontId="77" fillId="0" borderId="0" applyFont="0" applyFill="0" applyBorder="0" applyAlignment="0" applyProtection="0"/>
    <xf numFmtId="0" fontId="80" fillId="0" borderId="0">
      <alignment/>
      <protection/>
    </xf>
    <xf numFmtId="170" fontId="77" fillId="0" borderId="0" applyFont="0" applyFill="0" applyBorder="0" applyAlignment="0" applyProtection="0"/>
    <xf numFmtId="213" fontId="81" fillId="0" borderId="0" applyFont="0" applyFill="0" applyBorder="0" applyAlignment="0" applyProtection="0"/>
    <xf numFmtId="214" fontId="77" fillId="0" borderId="0" applyFont="0" applyFill="0" applyBorder="0" applyAlignment="0" applyProtection="0"/>
  </cellStyleXfs>
  <cellXfs count="482">
    <xf numFmtId="0" fontId="0" fillId="0" borderId="0" xfId="0" applyFont="1" applyAlignment="1">
      <alignment/>
    </xf>
    <xf numFmtId="0" fontId="162" fillId="0" borderId="1" xfId="0" applyFont="1" applyBorder="1" applyAlignment="1">
      <alignment horizontal="center" vertical="center"/>
    </xf>
    <xf numFmtId="0" fontId="163" fillId="0" borderId="1" xfId="0" applyFont="1" applyBorder="1" applyAlignment="1">
      <alignment horizontal="left" vertical="center" wrapText="1"/>
    </xf>
    <xf numFmtId="0" fontId="163" fillId="0" borderId="1" xfId="0" applyFont="1" applyBorder="1" applyAlignment="1">
      <alignment horizontal="left" vertical="center"/>
    </xf>
    <xf numFmtId="0" fontId="163" fillId="0" borderId="1" xfId="0" applyFont="1" applyBorder="1" applyAlignment="1">
      <alignment horizontal="center" vertical="center"/>
    </xf>
    <xf numFmtId="0" fontId="162" fillId="0" borderId="1" xfId="0" applyFont="1" applyBorder="1" applyAlignment="1">
      <alignment horizontal="left" vertical="center" indent="1"/>
    </xf>
    <xf numFmtId="215" fontId="162" fillId="0" borderId="1" xfId="191" applyNumberFormat="1" applyFont="1" applyBorder="1" applyAlignment="1">
      <alignment horizontal="center" vertical="center"/>
    </xf>
    <xf numFmtId="169" fontId="162" fillId="0" borderId="1" xfId="191" applyNumberFormat="1" applyFont="1" applyBorder="1" applyAlignment="1">
      <alignment horizontal="center" vertical="center"/>
    </xf>
    <xf numFmtId="2" fontId="162" fillId="0" borderId="1" xfId="0" applyNumberFormat="1" applyFont="1" applyBorder="1" applyAlignment="1">
      <alignment horizontal="center" vertical="center"/>
    </xf>
    <xf numFmtId="169" fontId="163" fillId="0" borderId="1" xfId="191" applyNumberFormat="1" applyFont="1" applyBorder="1" applyAlignment="1">
      <alignment horizontal="center" vertical="center"/>
    </xf>
    <xf numFmtId="2" fontId="163" fillId="0" borderId="1" xfId="0" applyNumberFormat="1" applyFont="1" applyBorder="1" applyAlignment="1">
      <alignment horizontal="center" vertical="center"/>
    </xf>
    <xf numFmtId="169" fontId="162" fillId="0" borderId="1" xfId="191" applyNumberFormat="1" applyFont="1" applyBorder="1" applyAlignment="1">
      <alignment vertical="center"/>
    </xf>
    <xf numFmtId="169" fontId="162" fillId="0" borderId="1" xfId="191" applyNumberFormat="1" applyFont="1" applyBorder="1" applyAlignment="1">
      <alignment/>
    </xf>
    <xf numFmtId="215" fontId="164" fillId="0" borderId="1" xfId="0" applyNumberFormat="1" applyFont="1" applyFill="1" applyBorder="1" applyAlignment="1">
      <alignment horizontal="center" vertical="center"/>
    </xf>
    <xf numFmtId="0" fontId="162" fillId="0" borderId="1" xfId="0" applyFont="1" applyBorder="1" applyAlignment="1">
      <alignment horizontal="center" vertical="center"/>
    </xf>
    <xf numFmtId="0" fontId="162" fillId="0" borderId="0" xfId="0" applyFont="1" applyBorder="1" applyAlignment="1">
      <alignment horizontal="center" vertical="center"/>
    </xf>
    <xf numFmtId="169" fontId="164" fillId="0" borderId="0" xfId="0" applyNumberFormat="1" applyFont="1" applyFill="1" applyBorder="1" applyAlignment="1">
      <alignment horizontal="center" vertical="center"/>
    </xf>
    <xf numFmtId="215" fontId="164" fillId="0" borderId="0" xfId="0" applyNumberFormat="1" applyFont="1" applyFill="1" applyBorder="1" applyAlignment="1">
      <alignment horizontal="center" vertical="center"/>
    </xf>
    <xf numFmtId="10" fontId="162" fillId="0" borderId="1" xfId="342" applyNumberFormat="1" applyFont="1" applyBorder="1" applyAlignment="1">
      <alignment horizontal="right" vertical="center"/>
    </xf>
    <xf numFmtId="10" fontId="162" fillId="0" borderId="1" xfId="0" applyNumberFormat="1" applyFont="1" applyFill="1" applyBorder="1" applyAlignment="1">
      <alignment horizontal="right" vertical="center"/>
    </xf>
    <xf numFmtId="169" fontId="162" fillId="0" borderId="34" xfId="191" applyNumberFormat="1" applyFont="1" applyBorder="1" applyAlignment="1">
      <alignment horizontal="center" vertical="center"/>
    </xf>
    <xf numFmtId="169" fontId="164" fillId="0" borderId="34" xfId="0" applyNumberFormat="1" applyFont="1" applyFill="1" applyBorder="1" applyAlignment="1">
      <alignment horizontal="center" vertical="center"/>
    </xf>
    <xf numFmtId="0" fontId="162" fillId="0" borderId="1" xfId="0" applyFont="1" applyBorder="1" applyAlignment="1">
      <alignment horizontal="left" vertical="center" indent="2"/>
    </xf>
    <xf numFmtId="0" fontId="165" fillId="0" borderId="0" xfId="0" applyFont="1" applyAlignment="1">
      <alignment/>
    </xf>
    <xf numFmtId="0" fontId="162" fillId="0" borderId="25" xfId="0" applyFont="1" applyBorder="1" applyAlignment="1">
      <alignment vertical="center"/>
    </xf>
    <xf numFmtId="0" fontId="162" fillId="0" borderId="1" xfId="0" applyFont="1" applyBorder="1" applyAlignment="1">
      <alignment horizontal="center" vertical="center"/>
    </xf>
    <xf numFmtId="0" fontId="162" fillId="0" borderId="1" xfId="0" applyFont="1" applyBorder="1" applyAlignment="1">
      <alignment horizontal="left" vertical="center" indent="6"/>
    </xf>
    <xf numFmtId="10" fontId="0" fillId="0" borderId="0" xfId="342" applyNumberFormat="1" applyFont="1" applyAlignment="1">
      <alignment/>
    </xf>
    <xf numFmtId="169" fontId="87" fillId="0" borderId="1" xfId="197" applyNumberFormat="1" applyFont="1" applyFill="1" applyBorder="1" applyAlignment="1">
      <alignment horizontal="right" vertical="center"/>
    </xf>
    <xf numFmtId="169" fontId="3" fillId="0" borderId="1" xfId="197" applyNumberFormat="1" applyFont="1" applyFill="1" applyBorder="1" applyAlignment="1">
      <alignment vertical="center"/>
    </xf>
    <xf numFmtId="10" fontId="3" fillId="0" borderId="1" xfId="342" applyNumberFormat="1" applyFont="1" applyFill="1" applyBorder="1" applyAlignment="1">
      <alignment horizontal="right" vertical="center"/>
    </xf>
    <xf numFmtId="10" fontId="88" fillId="0" borderId="1" xfId="342" applyNumberFormat="1" applyFont="1" applyFill="1" applyBorder="1" applyAlignment="1">
      <alignment horizontal="right" vertical="center"/>
    </xf>
    <xf numFmtId="169" fontId="88" fillId="0" borderId="1" xfId="197" applyNumberFormat="1" applyFont="1" applyFill="1" applyBorder="1" applyAlignment="1">
      <alignment vertical="center"/>
    </xf>
    <xf numFmtId="169" fontId="88" fillId="0" borderId="1" xfId="197" applyNumberFormat="1" applyFont="1" applyFill="1" applyBorder="1" applyAlignment="1">
      <alignment horizontal="right" vertical="center"/>
    </xf>
    <xf numFmtId="169" fontId="166" fillId="0" borderId="1" xfId="191" applyNumberFormat="1" applyFont="1" applyBorder="1" applyAlignment="1">
      <alignment horizontal="center" vertical="center"/>
    </xf>
    <xf numFmtId="0" fontId="162" fillId="0" borderId="34" xfId="0" applyFont="1" applyBorder="1" applyAlignment="1">
      <alignment horizontal="center" vertical="center"/>
    </xf>
    <xf numFmtId="0" fontId="16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169" fontId="89" fillId="0" borderId="1" xfId="197" applyNumberFormat="1" applyFont="1" applyFill="1" applyBorder="1" applyAlignment="1">
      <alignment horizontal="right" vertical="center"/>
    </xf>
    <xf numFmtId="169" fontId="167" fillId="0" borderId="1" xfId="191" applyNumberFormat="1" applyFont="1" applyBorder="1" applyAlignment="1">
      <alignment horizontal="center" vertical="center"/>
    </xf>
    <xf numFmtId="0" fontId="168" fillId="0" borderId="1" xfId="0" applyFont="1" applyBorder="1" applyAlignment="1">
      <alignment/>
    </xf>
    <xf numFmtId="169" fontId="90" fillId="0" borderId="1" xfId="197" applyNumberFormat="1" applyFont="1" applyFill="1" applyBorder="1" applyAlignment="1">
      <alignment vertical="center"/>
    </xf>
    <xf numFmtId="169" fontId="145" fillId="0" borderId="1" xfId="191" applyNumberFormat="1" applyFont="1" applyBorder="1" applyAlignment="1">
      <alignment horizontal="center" vertical="center"/>
    </xf>
    <xf numFmtId="10" fontId="89" fillId="0" borderId="1" xfId="342" applyNumberFormat="1" applyFont="1" applyFill="1" applyBorder="1" applyAlignment="1">
      <alignment horizontal="right" vertical="center"/>
    </xf>
    <xf numFmtId="10" fontId="90" fillId="0" borderId="1" xfId="342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/>
    </xf>
    <xf numFmtId="0" fontId="83" fillId="0" borderId="1" xfId="0" applyFont="1" applyBorder="1" applyAlignment="1">
      <alignment horizontal="center" vertical="center" wrapText="1"/>
    </xf>
    <xf numFmtId="0" fontId="83" fillId="0" borderId="1" xfId="0" applyFont="1" applyFill="1" applyBorder="1" applyAlignment="1">
      <alignment horizontal="center" vertical="center" wrapText="1"/>
    </xf>
    <xf numFmtId="0" fontId="169" fillId="0" borderId="1" xfId="0" applyFont="1" applyBorder="1" applyAlignment="1">
      <alignment/>
    </xf>
    <xf numFmtId="0" fontId="83" fillId="0" borderId="0" xfId="322" applyFont="1" applyFill="1" applyBorder="1" applyAlignment="1">
      <alignment wrapText="1"/>
      <protection/>
    </xf>
    <xf numFmtId="0" fontId="91" fillId="0" borderId="0" xfId="322" applyFont="1" applyFill="1" applyBorder="1" applyAlignment="1">
      <alignment wrapText="1"/>
      <protection/>
    </xf>
    <xf numFmtId="169" fontId="83" fillId="0" borderId="0" xfId="191" applyNumberFormat="1" applyFont="1" applyFill="1" applyBorder="1" applyAlignment="1">
      <alignment wrapText="1"/>
    </xf>
    <xf numFmtId="0" fontId="170" fillId="0" borderId="0" xfId="0" applyFont="1" applyFill="1" applyBorder="1" applyAlignment="1">
      <alignment/>
    </xf>
    <xf numFmtId="1" fontId="83" fillId="0" borderId="1" xfId="322" applyNumberFormat="1" applyFont="1" applyFill="1" applyBorder="1" applyAlignment="1">
      <alignment/>
      <protection/>
    </xf>
    <xf numFmtId="49" fontId="83" fillId="0" borderId="1" xfId="322" applyNumberFormat="1" applyFont="1" applyFill="1" applyBorder="1" applyAlignment="1">
      <alignment horizontal="center" vertical="center" wrapText="1"/>
      <protection/>
    </xf>
    <xf numFmtId="169" fontId="83" fillId="0" borderId="1" xfId="191" applyNumberFormat="1" applyFont="1" applyFill="1" applyBorder="1" applyAlignment="1">
      <alignment horizontal="center" vertical="center" wrapText="1"/>
    </xf>
    <xf numFmtId="0" fontId="83" fillId="0" borderId="0" xfId="32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1" fontId="92" fillId="0" borderId="0" xfId="315" applyFont="1" applyFill="1" applyBorder="1" applyAlignment="1">
      <alignment vertical="center"/>
      <protection/>
    </xf>
    <xf numFmtId="0" fontId="92" fillId="0" borderId="0" xfId="322" applyFont="1" applyFill="1" applyBorder="1" applyAlignment="1">
      <alignment/>
      <protection/>
    </xf>
    <xf numFmtId="0" fontId="88" fillId="0" borderId="0" xfId="294" applyFont="1" applyAlignment="1">
      <alignment horizontal="center" vertical="center"/>
      <protection/>
    </xf>
    <xf numFmtId="0" fontId="163" fillId="0" borderId="0" xfId="0" applyFont="1" applyAlignment="1">
      <alignment vertical="center"/>
    </xf>
    <xf numFmtId="0" fontId="91" fillId="50" borderId="0" xfId="323" applyFont="1" applyFill="1" applyAlignment="1">
      <alignment vertical="center"/>
      <protection/>
    </xf>
    <xf numFmtId="0" fontId="88" fillId="50" borderId="0" xfId="323" applyFont="1" applyFill="1" applyAlignment="1">
      <alignment horizontal="center" vertical="center"/>
      <protection/>
    </xf>
    <xf numFmtId="0" fontId="91" fillId="50" borderId="0" xfId="323" applyFont="1" applyFill="1" applyAlignment="1">
      <alignment horizontal="center" vertical="center"/>
      <protection/>
    </xf>
    <xf numFmtId="0" fontId="91" fillId="50" borderId="0" xfId="323" applyFont="1" applyFill="1" applyAlignment="1">
      <alignment horizontal="right" vertical="center"/>
      <protection/>
    </xf>
    <xf numFmtId="0" fontId="83" fillId="50" borderId="1" xfId="323" applyFont="1" applyFill="1" applyBorder="1" applyAlignment="1">
      <alignment vertical="center" wrapText="1"/>
      <protection/>
    </xf>
    <xf numFmtId="0" fontId="91" fillId="50" borderId="1" xfId="323" applyFont="1" applyFill="1" applyBorder="1" applyAlignment="1">
      <alignment vertical="center"/>
      <protection/>
    </xf>
    <xf numFmtId="0" fontId="83" fillId="50" borderId="1" xfId="323" applyFont="1" applyFill="1" applyBorder="1" applyAlignment="1">
      <alignment horizontal="center" vertical="center"/>
      <protection/>
    </xf>
    <xf numFmtId="0" fontId="83" fillId="50" borderId="1" xfId="323" applyFont="1" applyFill="1" applyBorder="1" applyAlignment="1">
      <alignment vertical="center"/>
      <protection/>
    </xf>
    <xf numFmtId="0" fontId="88" fillId="50" borderId="1" xfId="323" applyFont="1" applyFill="1" applyBorder="1" applyAlignment="1">
      <alignment horizontal="center" vertical="center"/>
      <protection/>
    </xf>
    <xf numFmtId="0" fontId="91" fillId="50" borderId="1" xfId="323" applyFont="1" applyFill="1" applyBorder="1" applyAlignment="1">
      <alignment horizontal="right" vertical="center"/>
      <protection/>
    </xf>
    <xf numFmtId="3" fontId="91" fillId="50" borderId="1" xfId="323" applyNumberFormat="1" applyFont="1" applyFill="1" applyBorder="1" applyAlignment="1">
      <alignment horizontal="right" vertical="center"/>
      <protection/>
    </xf>
    <xf numFmtId="216" fontId="91" fillId="50" borderId="1" xfId="323" applyNumberFormat="1" applyFont="1" applyFill="1" applyBorder="1" applyAlignment="1">
      <alignment horizontal="right" vertical="center"/>
      <protection/>
    </xf>
    <xf numFmtId="4" fontId="91" fillId="50" borderId="1" xfId="315" applyNumberFormat="1" applyFont="1" applyFill="1" applyBorder="1" applyAlignment="1">
      <alignment horizontal="right" vertical="center"/>
      <protection/>
    </xf>
    <xf numFmtId="218" fontId="91" fillId="50" borderId="1" xfId="315" applyNumberFormat="1" applyFont="1" applyFill="1" applyBorder="1" applyAlignment="1">
      <alignment horizontal="right" vertical="center"/>
      <protection/>
    </xf>
    <xf numFmtId="0" fontId="91" fillId="50" borderId="1" xfId="323" applyFont="1" applyFill="1" applyBorder="1" applyAlignment="1">
      <alignment horizontal="center" vertical="center"/>
      <protection/>
    </xf>
    <xf numFmtId="3" fontId="91" fillId="50" borderId="1" xfId="317" applyNumberFormat="1" applyFont="1" applyFill="1" applyBorder="1" applyAlignment="1">
      <alignment horizontal="right" vertical="center"/>
      <protection/>
    </xf>
    <xf numFmtId="4" fontId="91" fillId="50" borderId="1" xfId="317" applyNumberFormat="1" applyFont="1" applyFill="1" applyBorder="1" applyAlignment="1">
      <alignment horizontal="right" vertical="center"/>
      <protection/>
    </xf>
    <xf numFmtId="1" fontId="91" fillId="50" borderId="1" xfId="315" applyFont="1" applyFill="1" applyBorder="1" applyAlignment="1">
      <alignment horizontal="center" vertical="center"/>
      <protection/>
    </xf>
    <xf numFmtId="0" fontId="92" fillId="50" borderId="1" xfId="318" applyFont="1" applyFill="1" applyBorder="1" applyAlignment="1" quotePrefix="1">
      <alignment vertical="center" wrapText="1"/>
      <protection/>
    </xf>
    <xf numFmtId="4" fontId="91" fillId="50" borderId="1" xfId="323" applyNumberFormat="1" applyFont="1" applyFill="1" applyBorder="1" applyAlignment="1">
      <alignment horizontal="right" vertical="center"/>
      <protection/>
    </xf>
    <xf numFmtId="2" fontId="91" fillId="0" borderId="1" xfId="284" applyNumberFormat="1" applyFont="1" applyBorder="1" applyAlignment="1">
      <alignment vertical="center"/>
      <protection/>
    </xf>
    <xf numFmtId="0" fontId="0" fillId="0" borderId="1" xfId="0" applyBorder="1" applyAlignment="1" quotePrefix="1">
      <alignment/>
    </xf>
    <xf numFmtId="0" fontId="91" fillId="50" borderId="1" xfId="318" applyFont="1" applyFill="1" applyBorder="1" applyAlignment="1" quotePrefix="1">
      <alignment vertical="center" wrapText="1"/>
      <protection/>
    </xf>
    <xf numFmtId="1" fontId="88" fillId="50" borderId="1" xfId="315" applyFont="1" applyFill="1" applyBorder="1" applyAlignment="1">
      <alignment horizontal="center" vertical="center"/>
      <protection/>
    </xf>
    <xf numFmtId="2" fontId="91" fillId="50" borderId="1" xfId="292" applyNumberFormat="1" applyFont="1" applyFill="1" applyBorder="1" applyAlignment="1">
      <alignment horizontal="right" vertical="center"/>
      <protection/>
    </xf>
    <xf numFmtId="216" fontId="91" fillId="50" borderId="1" xfId="292" applyNumberFormat="1" applyFont="1" applyFill="1" applyBorder="1" applyAlignment="1">
      <alignment horizontal="right" vertical="center"/>
      <protection/>
    </xf>
    <xf numFmtId="218" fontId="91" fillId="50" borderId="1" xfId="323" applyNumberFormat="1" applyFont="1" applyFill="1" applyBorder="1" applyAlignment="1">
      <alignment horizontal="right" vertical="center"/>
      <protection/>
    </xf>
    <xf numFmtId="4" fontId="91" fillId="50" borderId="1" xfId="315" applyNumberFormat="1" applyFont="1" applyFill="1" applyBorder="1" applyAlignment="1" quotePrefix="1">
      <alignment horizontal="right" vertical="center"/>
      <protection/>
    </xf>
    <xf numFmtId="0" fontId="88" fillId="50" borderId="1" xfId="310" applyFont="1" applyFill="1" applyBorder="1" applyAlignment="1">
      <alignment horizontal="center" vertical="center" wrapText="1"/>
      <protection/>
    </xf>
    <xf numFmtId="1" fontId="91" fillId="50" borderId="1" xfId="315" applyFont="1" applyFill="1" applyBorder="1" applyAlignment="1">
      <alignment horizontal="right" vertical="center"/>
      <protection/>
    </xf>
    <xf numFmtId="218" fontId="91" fillId="50" borderId="1" xfId="292" applyNumberFormat="1" applyFont="1" applyFill="1" applyBorder="1" applyAlignment="1">
      <alignment horizontal="right" vertical="center"/>
      <protection/>
    </xf>
    <xf numFmtId="218" fontId="91" fillId="50" borderId="1" xfId="317" applyNumberFormat="1" applyFont="1" applyFill="1" applyBorder="1" applyAlignment="1">
      <alignment horizontal="right" vertical="center"/>
      <protection/>
    </xf>
    <xf numFmtId="1" fontId="91" fillId="50" borderId="1" xfId="315" applyFont="1" applyFill="1" applyBorder="1" applyAlignment="1">
      <alignment horizontal="left" vertical="center"/>
      <protection/>
    </xf>
    <xf numFmtId="0" fontId="91" fillId="50" borderId="1" xfId="313" applyFont="1" applyFill="1" applyBorder="1" applyAlignment="1" quotePrefix="1">
      <alignment vertical="center"/>
      <protection/>
    </xf>
    <xf numFmtId="0" fontId="88" fillId="50" borderId="1" xfId="313" applyFont="1" applyFill="1" applyBorder="1" applyAlignment="1">
      <alignment horizontal="center" vertical="center"/>
      <protection/>
    </xf>
    <xf numFmtId="0" fontId="91" fillId="50" borderId="1" xfId="313" applyFont="1" applyFill="1" applyBorder="1" applyAlignment="1">
      <alignment horizontal="right" vertical="center"/>
      <protection/>
    </xf>
    <xf numFmtId="0" fontId="91" fillId="50" borderId="1" xfId="313" applyFont="1" applyFill="1" applyBorder="1" applyAlignment="1">
      <alignment horizontal="left" vertical="center"/>
      <protection/>
    </xf>
    <xf numFmtId="4" fontId="91" fillId="50" borderId="1" xfId="192" applyNumberFormat="1" applyFont="1" applyFill="1" applyBorder="1" applyAlignment="1">
      <alignment horizontal="right" vertical="center"/>
    </xf>
    <xf numFmtId="218" fontId="91" fillId="50" borderId="1" xfId="192" applyNumberFormat="1" applyFont="1" applyFill="1" applyBorder="1" applyAlignment="1">
      <alignment horizontal="right" vertical="center"/>
    </xf>
    <xf numFmtId="0" fontId="91" fillId="50" borderId="1" xfId="323" applyFont="1" applyFill="1" applyBorder="1" applyAlignment="1" quotePrefix="1">
      <alignment vertical="center" wrapText="1"/>
      <protection/>
    </xf>
    <xf numFmtId="0" fontId="88" fillId="50" borderId="1" xfId="323" applyFont="1" applyFill="1" applyBorder="1" applyAlignment="1">
      <alignment horizontal="center" vertical="center" wrapText="1"/>
      <protection/>
    </xf>
    <xf numFmtId="0" fontId="91" fillId="50" borderId="1" xfId="323" applyFont="1" applyFill="1" applyBorder="1" applyAlignment="1">
      <alignment horizontal="right" vertical="center" wrapText="1"/>
      <protection/>
    </xf>
    <xf numFmtId="2" fontId="91" fillId="50" borderId="1" xfId="323" applyNumberFormat="1" applyFont="1" applyFill="1" applyBorder="1" applyAlignment="1">
      <alignment horizontal="right" vertical="center"/>
      <protection/>
    </xf>
    <xf numFmtId="0" fontId="91" fillId="50" borderId="1" xfId="323" applyFont="1" applyFill="1" applyBorder="1" applyAlignment="1" quotePrefix="1">
      <alignment horizontal="left" vertical="center" wrapText="1" indent="4"/>
      <protection/>
    </xf>
    <xf numFmtId="3" fontId="91" fillId="50" borderId="1" xfId="315" applyNumberFormat="1" applyFont="1" applyFill="1" applyBorder="1" applyAlignment="1">
      <alignment horizontal="right" vertical="center"/>
      <protection/>
    </xf>
    <xf numFmtId="3" fontId="171" fillId="50" borderId="1" xfId="315" applyNumberFormat="1" applyFont="1" applyFill="1" applyBorder="1" applyAlignment="1">
      <alignment horizontal="right" vertical="center"/>
      <protection/>
    </xf>
    <xf numFmtId="0" fontId="92" fillId="50" borderId="1" xfId="323" applyFont="1" applyFill="1" applyBorder="1" applyAlignment="1">
      <alignment horizontal="left" vertical="center" wrapText="1"/>
      <protection/>
    </xf>
    <xf numFmtId="3" fontId="91" fillId="50" borderId="1" xfId="323" applyNumberFormat="1" applyFont="1" applyFill="1" applyBorder="1" applyAlignment="1">
      <alignment horizontal="right" vertical="center" wrapText="1"/>
      <protection/>
    </xf>
    <xf numFmtId="1" fontId="84" fillId="0" borderId="1" xfId="316" applyFont="1" applyBorder="1" applyAlignment="1">
      <alignment vertical="center"/>
      <protection/>
    </xf>
    <xf numFmtId="0" fontId="91" fillId="50" borderId="1" xfId="323" applyFont="1" applyFill="1" applyBorder="1" applyAlignment="1" quotePrefix="1">
      <alignment horizontal="left" vertical="center"/>
      <protection/>
    </xf>
    <xf numFmtId="0" fontId="91" fillId="50" borderId="1" xfId="323" applyFont="1" applyFill="1" applyBorder="1" applyAlignment="1" quotePrefix="1">
      <alignment vertical="center"/>
      <protection/>
    </xf>
    <xf numFmtId="218" fontId="91" fillId="50" borderId="1" xfId="315" applyNumberFormat="1" applyFont="1" applyFill="1" applyBorder="1" applyAlignment="1">
      <alignment horizontal="right" vertical="center" wrapText="1"/>
      <protection/>
    </xf>
    <xf numFmtId="1" fontId="91" fillId="0" borderId="1" xfId="315" applyFont="1" applyBorder="1" applyAlignment="1">
      <alignment vertical="center"/>
      <protection/>
    </xf>
    <xf numFmtId="0" fontId="83" fillId="0" borderId="1" xfId="323" applyFont="1" applyFill="1" applyBorder="1" applyAlignment="1">
      <alignment horizontal="center" vertical="center"/>
      <protection/>
    </xf>
    <xf numFmtId="0" fontId="83" fillId="0" borderId="1" xfId="313" applyFont="1" applyFill="1" applyBorder="1" applyAlignment="1">
      <alignment vertical="center"/>
      <protection/>
    </xf>
    <xf numFmtId="0" fontId="88" fillId="0" borderId="1" xfId="313" applyFont="1" applyFill="1" applyBorder="1" applyAlignment="1">
      <alignment horizontal="center" vertical="center"/>
      <protection/>
    </xf>
    <xf numFmtId="0" fontId="91" fillId="0" borderId="1" xfId="313" applyFont="1" applyFill="1" applyBorder="1" applyAlignment="1">
      <alignment horizontal="right" vertical="center"/>
      <protection/>
    </xf>
    <xf numFmtId="219" fontId="91" fillId="0" borderId="1" xfId="323" applyNumberFormat="1" applyFont="1" applyFill="1" applyBorder="1" applyAlignment="1">
      <alignment horizontal="right" vertical="center"/>
      <protection/>
    </xf>
    <xf numFmtId="218" fontId="91" fillId="0" borderId="1" xfId="315" applyNumberFormat="1" applyFont="1" applyFill="1" applyBorder="1" applyAlignment="1">
      <alignment horizontal="right" vertical="center"/>
      <protection/>
    </xf>
    <xf numFmtId="0" fontId="91" fillId="0" borderId="1" xfId="323" applyFont="1" applyFill="1" applyBorder="1" applyAlignment="1">
      <alignment vertical="center"/>
      <protection/>
    </xf>
    <xf numFmtId="0" fontId="88" fillId="0" borderId="1" xfId="323" applyFont="1" applyFill="1" applyBorder="1" applyAlignment="1">
      <alignment horizontal="center" vertical="center"/>
      <protection/>
    </xf>
    <xf numFmtId="0" fontId="91" fillId="0" borderId="1" xfId="284" applyFont="1" applyFill="1" applyBorder="1" applyAlignment="1">
      <alignment vertical="center"/>
      <protection/>
    </xf>
    <xf numFmtId="2" fontId="91" fillId="0" borderId="1" xfId="284" applyNumberFormat="1" applyFont="1" applyFill="1" applyBorder="1" applyAlignment="1">
      <alignment vertical="center"/>
      <protection/>
    </xf>
    <xf numFmtId="0" fontId="91" fillId="0" borderId="1" xfId="323" applyFont="1" applyFill="1" applyBorder="1" applyAlignment="1">
      <alignment horizontal="center" vertical="center"/>
      <protection/>
    </xf>
    <xf numFmtId="0" fontId="91" fillId="0" borderId="1" xfId="323" applyFont="1" applyFill="1" applyBorder="1" applyAlignment="1">
      <alignment horizontal="right" vertical="center"/>
      <protection/>
    </xf>
    <xf numFmtId="3" fontId="91" fillId="0" borderId="1" xfId="323" applyNumberFormat="1" applyFont="1" applyFill="1" applyBorder="1" applyAlignment="1">
      <alignment horizontal="right" vertical="center"/>
      <protection/>
    </xf>
    <xf numFmtId="216" fontId="91" fillId="0" borderId="1" xfId="323" applyNumberFormat="1" applyFont="1" applyFill="1" applyBorder="1" applyAlignment="1">
      <alignment horizontal="right" vertical="center"/>
      <protection/>
    </xf>
    <xf numFmtId="4" fontId="91" fillId="0" borderId="1" xfId="315" applyNumberFormat="1" applyFont="1" applyFill="1" applyBorder="1" applyAlignment="1">
      <alignment horizontal="right" vertical="center"/>
      <protection/>
    </xf>
    <xf numFmtId="2" fontId="91" fillId="50" borderId="1" xfId="196" applyNumberFormat="1" applyFont="1" applyFill="1" applyBorder="1" applyAlignment="1">
      <alignment vertical="center"/>
    </xf>
    <xf numFmtId="4" fontId="91" fillId="0" borderId="1" xfId="323" applyNumberFormat="1" applyFont="1" applyFill="1" applyBorder="1" applyAlignment="1">
      <alignment horizontal="right" vertical="center"/>
      <protection/>
    </xf>
    <xf numFmtId="2" fontId="91" fillId="0" borderId="1" xfId="316" applyNumberFormat="1" applyFont="1" applyFill="1" applyBorder="1" applyAlignment="1">
      <alignment vertical="center"/>
      <protection/>
    </xf>
    <xf numFmtId="0" fontId="91" fillId="0" borderId="1" xfId="313" applyFont="1" applyFill="1" applyBorder="1" applyAlignment="1">
      <alignment vertical="center"/>
      <protection/>
    </xf>
    <xf numFmtId="3" fontId="91" fillId="0" borderId="1" xfId="313" applyNumberFormat="1" applyFont="1" applyFill="1" applyBorder="1" applyAlignment="1">
      <alignment horizontal="right" vertical="center"/>
      <protection/>
    </xf>
    <xf numFmtId="3" fontId="91" fillId="0" borderId="1" xfId="315" applyNumberFormat="1" applyFont="1" applyFill="1" applyBorder="1" applyAlignment="1">
      <alignment horizontal="right" vertical="center"/>
      <protection/>
    </xf>
    <xf numFmtId="3" fontId="91" fillId="0" borderId="1" xfId="317" applyNumberFormat="1" applyFont="1" applyFill="1" applyBorder="1" applyAlignment="1">
      <alignment horizontal="right" vertical="center"/>
      <protection/>
    </xf>
    <xf numFmtId="1" fontId="91" fillId="50" borderId="1" xfId="316" applyFont="1" applyFill="1" applyBorder="1" applyAlignment="1">
      <alignment vertical="center"/>
      <protection/>
    </xf>
    <xf numFmtId="0" fontId="91" fillId="50" borderId="1" xfId="313" applyFont="1" applyFill="1" applyBorder="1" applyAlignment="1">
      <alignment vertical="center" wrapText="1"/>
      <protection/>
    </xf>
    <xf numFmtId="0" fontId="88" fillId="50" borderId="1" xfId="313" applyFont="1" applyFill="1" applyBorder="1" applyAlignment="1">
      <alignment horizontal="center" vertical="center" wrapText="1"/>
      <protection/>
    </xf>
    <xf numFmtId="220" fontId="91" fillId="50" borderId="1" xfId="323" applyNumberFormat="1" applyFont="1" applyFill="1" applyBorder="1" applyAlignment="1">
      <alignment horizontal="right" vertical="center"/>
      <protection/>
    </xf>
    <xf numFmtId="0" fontId="83" fillId="50" borderId="1" xfId="313" applyFont="1" applyFill="1" applyBorder="1" applyAlignment="1">
      <alignment vertical="center" wrapText="1"/>
      <protection/>
    </xf>
    <xf numFmtId="49" fontId="91" fillId="50" borderId="1" xfId="313" applyNumberFormat="1" applyFont="1" applyFill="1" applyBorder="1" applyAlignment="1">
      <alignment horizontal="left" vertical="center" wrapText="1"/>
      <protection/>
    </xf>
    <xf numFmtId="3" fontId="91" fillId="50" borderId="1" xfId="313" applyNumberFormat="1" applyFont="1" applyFill="1" applyBorder="1" applyAlignment="1">
      <alignment horizontal="right" vertical="center"/>
      <protection/>
    </xf>
    <xf numFmtId="0" fontId="91" fillId="50" borderId="1" xfId="313" applyFont="1" applyFill="1" applyBorder="1" applyAlignment="1">
      <alignment vertical="center"/>
      <protection/>
    </xf>
    <xf numFmtId="218" fontId="91" fillId="50" borderId="1" xfId="313" applyNumberFormat="1" applyFont="1" applyFill="1" applyBorder="1" applyAlignment="1">
      <alignment horizontal="right" vertical="center"/>
      <protection/>
    </xf>
    <xf numFmtId="0" fontId="91" fillId="50" borderId="1" xfId="313" applyFont="1" applyFill="1" applyBorder="1" applyAlignment="1" quotePrefix="1">
      <alignment horizontal="left" vertical="center"/>
      <protection/>
    </xf>
    <xf numFmtId="0" fontId="91" fillId="50" borderId="1" xfId="313" applyFont="1" applyFill="1" applyBorder="1" applyAlignment="1" quotePrefix="1">
      <alignment horizontal="left" vertical="center" wrapText="1"/>
      <protection/>
    </xf>
    <xf numFmtId="218" fontId="91" fillId="50" borderId="1" xfId="310" applyNumberFormat="1" applyFont="1" applyFill="1" applyBorder="1" applyAlignment="1">
      <alignment vertical="center"/>
      <protection/>
    </xf>
    <xf numFmtId="1" fontId="91" fillId="50" borderId="1" xfId="323" applyNumberFormat="1" applyFont="1" applyFill="1" applyBorder="1" applyAlignment="1">
      <alignment horizontal="right" vertical="center"/>
      <protection/>
    </xf>
    <xf numFmtId="3" fontId="91" fillId="50" borderId="1" xfId="292" applyNumberFormat="1" applyFont="1" applyFill="1" applyBorder="1" applyAlignment="1">
      <alignment horizontal="right" vertical="center"/>
      <protection/>
    </xf>
    <xf numFmtId="3" fontId="91" fillId="50" borderId="1" xfId="292" applyNumberFormat="1" applyFont="1" applyFill="1" applyBorder="1" applyAlignment="1">
      <alignment vertical="center"/>
      <protection/>
    </xf>
    <xf numFmtId="0" fontId="92" fillId="50" borderId="1" xfId="323" applyFont="1" applyFill="1" applyBorder="1" applyAlignment="1" quotePrefix="1">
      <alignment horizontal="left" vertical="center"/>
      <protection/>
    </xf>
    <xf numFmtId="216" fontId="91" fillId="50" borderId="1" xfId="315" applyNumberFormat="1" applyFont="1" applyFill="1" applyBorder="1" applyAlignment="1">
      <alignment horizontal="right" vertical="center"/>
      <protection/>
    </xf>
    <xf numFmtId="0" fontId="88" fillId="50" borderId="1" xfId="320" applyFont="1" applyFill="1" applyBorder="1" applyAlignment="1">
      <alignment horizontal="center" vertical="center"/>
      <protection/>
    </xf>
    <xf numFmtId="0" fontId="91" fillId="50" borderId="1" xfId="320" applyFont="1" applyFill="1" applyBorder="1" applyAlignment="1">
      <alignment horizontal="right" vertical="center"/>
      <protection/>
    </xf>
    <xf numFmtId="1" fontId="88" fillId="50" borderId="1" xfId="315" applyFont="1" applyFill="1" applyBorder="1" applyAlignment="1">
      <alignment horizontal="center" vertical="center" wrapText="1"/>
      <protection/>
    </xf>
    <xf numFmtId="184" fontId="91" fillId="50" borderId="1" xfId="315" applyNumberFormat="1" applyFont="1" applyFill="1" applyBorder="1" applyAlignment="1">
      <alignment horizontal="right" vertical="center"/>
      <protection/>
    </xf>
    <xf numFmtId="220" fontId="91" fillId="50" borderId="1" xfId="315" applyNumberFormat="1" applyFont="1" applyFill="1" applyBorder="1" applyAlignment="1">
      <alignment horizontal="right" vertical="center"/>
      <protection/>
    </xf>
    <xf numFmtId="0" fontId="91" fillId="50" borderId="1" xfId="323" applyFont="1" applyFill="1" applyBorder="1" applyAlignment="1">
      <alignment horizontal="center" vertical="center" wrapText="1"/>
      <protection/>
    </xf>
    <xf numFmtId="218" fontId="91" fillId="50" borderId="1" xfId="323" applyNumberFormat="1" applyFont="1" applyFill="1" applyBorder="1" applyAlignment="1">
      <alignment vertical="center"/>
      <protection/>
    </xf>
    <xf numFmtId="4" fontId="91" fillId="0" borderId="1" xfId="317" applyNumberFormat="1" applyFont="1" applyBorder="1" applyAlignment="1">
      <alignment horizontal="right" vertical="center"/>
      <protection/>
    </xf>
    <xf numFmtId="0" fontId="91" fillId="50" borderId="1" xfId="318" applyFont="1" applyFill="1" applyBorder="1" applyAlignment="1" quotePrefix="1">
      <alignment vertical="center"/>
      <protection/>
    </xf>
    <xf numFmtId="216" fontId="91" fillId="50" borderId="1" xfId="323" applyNumberFormat="1" applyFont="1" applyFill="1" applyBorder="1" applyAlignment="1">
      <alignment horizontal="right" vertical="center" wrapText="1"/>
      <protection/>
    </xf>
    <xf numFmtId="0" fontId="91" fillId="50" borderId="1" xfId="317" applyNumberFormat="1" applyFont="1" applyFill="1" applyBorder="1" applyAlignment="1">
      <alignment horizontal="right" vertical="center"/>
      <protection/>
    </xf>
    <xf numFmtId="2" fontId="91" fillId="50" borderId="1" xfId="323" applyNumberFormat="1" applyFont="1" applyFill="1" applyBorder="1" applyAlignment="1">
      <alignment horizontal="right" vertical="center" wrapText="1"/>
      <protection/>
    </xf>
    <xf numFmtId="3" fontId="91" fillId="50" borderId="1" xfId="318" applyNumberFormat="1" applyFont="1" applyFill="1" applyBorder="1" applyAlignment="1">
      <alignment horizontal="right" vertical="center"/>
      <protection/>
    </xf>
    <xf numFmtId="0" fontId="91" fillId="0" borderId="1" xfId="284" applyFont="1" applyBorder="1" applyAlignment="1">
      <alignment horizontal="right" vertical="center"/>
      <protection/>
    </xf>
    <xf numFmtId="2" fontId="91" fillId="0" borderId="1" xfId="284" applyNumberFormat="1" applyFont="1" applyBorder="1" applyAlignment="1">
      <alignment horizontal="right" vertical="center"/>
      <protection/>
    </xf>
    <xf numFmtId="0" fontId="83" fillId="50" borderId="1" xfId="323" applyFont="1" applyFill="1" applyBorder="1" applyAlignment="1">
      <alignment horizontal="center" vertical="center" wrapText="1"/>
      <protection/>
    </xf>
    <xf numFmtId="218" fontId="91" fillId="50" borderId="1" xfId="323" applyNumberFormat="1" applyFont="1" applyFill="1" applyBorder="1" applyAlignment="1">
      <alignment vertical="center" wrapText="1"/>
      <protection/>
    </xf>
    <xf numFmtId="218" fontId="91" fillId="50" borderId="1" xfId="323" applyNumberFormat="1" applyFont="1" applyFill="1" applyBorder="1" applyAlignment="1">
      <alignment horizontal="right" vertical="center" wrapText="1"/>
      <protection/>
    </xf>
    <xf numFmtId="4" fontId="91" fillId="0" borderId="1" xfId="317" applyNumberFormat="1" applyFont="1" applyBorder="1" applyAlignment="1">
      <alignment horizontal="right" vertical="center" wrapText="1"/>
      <protection/>
    </xf>
    <xf numFmtId="216" fontId="91" fillId="0" borderId="1" xfId="317" applyNumberFormat="1" applyFont="1" applyBorder="1" applyAlignment="1">
      <alignment horizontal="right" vertical="center" wrapText="1"/>
      <protection/>
    </xf>
    <xf numFmtId="0" fontId="91" fillId="50" borderId="1" xfId="317" applyNumberFormat="1" applyFont="1" applyFill="1" applyBorder="1" applyAlignment="1">
      <alignment horizontal="right" vertical="center" wrapText="1"/>
      <protection/>
    </xf>
    <xf numFmtId="216" fontId="91" fillId="0" borderId="1" xfId="317" applyNumberFormat="1" applyFont="1" applyBorder="1" applyAlignment="1">
      <alignment horizontal="right" vertical="center"/>
      <protection/>
    </xf>
    <xf numFmtId="1" fontId="91" fillId="0" borderId="1" xfId="284" applyNumberFormat="1" applyFont="1" applyBorder="1" applyAlignment="1">
      <alignment horizontal="right" vertical="center"/>
      <protection/>
    </xf>
    <xf numFmtId="0" fontId="91" fillId="50" borderId="1" xfId="323" applyFont="1" applyFill="1" applyBorder="1" applyAlignment="1" quotePrefix="1">
      <alignment horizontal="left" vertical="center" indent="3"/>
      <protection/>
    </xf>
    <xf numFmtId="3" fontId="91" fillId="0" borderId="1" xfId="191" applyNumberFormat="1" applyFont="1" applyFill="1" applyBorder="1" applyAlignment="1">
      <alignment horizontal="right" vertical="center"/>
    </xf>
    <xf numFmtId="4" fontId="91" fillId="50" borderId="1" xfId="191" applyNumberFormat="1" applyFont="1" applyFill="1" applyBorder="1" applyAlignment="1">
      <alignment horizontal="right" vertical="center"/>
    </xf>
    <xf numFmtId="39" fontId="91" fillId="0" borderId="1" xfId="191" applyNumberFormat="1" applyFont="1" applyFill="1" applyBorder="1" applyAlignment="1">
      <alignment horizontal="right" vertical="center"/>
    </xf>
    <xf numFmtId="39" fontId="171" fillId="0" borderId="1" xfId="191" applyNumberFormat="1" applyFont="1" applyFill="1" applyBorder="1" applyAlignment="1">
      <alignment horizontal="right" vertical="center"/>
    </xf>
    <xf numFmtId="4" fontId="91" fillId="50" borderId="1" xfId="318" applyNumberFormat="1" applyFont="1" applyFill="1" applyBorder="1" applyAlignment="1">
      <alignment horizontal="right" vertical="center"/>
      <protection/>
    </xf>
    <xf numFmtId="0" fontId="91" fillId="50" borderId="1" xfId="318" applyFont="1" applyFill="1" applyBorder="1" applyAlignment="1">
      <alignment vertical="center"/>
      <protection/>
    </xf>
    <xf numFmtId="0" fontId="91" fillId="0" borderId="1" xfId="284" applyFont="1" applyBorder="1" applyAlignment="1">
      <alignment vertical="center"/>
      <protection/>
    </xf>
    <xf numFmtId="218" fontId="162" fillId="0" borderId="1" xfId="0" applyNumberFormat="1" applyFont="1" applyBorder="1" applyAlignment="1">
      <alignment horizontal="right" vertical="center"/>
    </xf>
    <xf numFmtId="0" fontId="91" fillId="0" borderId="1" xfId="323" applyFont="1" applyBorder="1" applyAlignment="1">
      <alignment vertical="center" wrapText="1"/>
      <protection/>
    </xf>
    <xf numFmtId="0" fontId="88" fillId="0" borderId="1" xfId="323" applyFont="1" applyBorder="1" applyAlignment="1">
      <alignment horizontal="center" vertical="center" wrapText="1"/>
      <protection/>
    </xf>
    <xf numFmtId="0" fontId="91" fillId="0" borderId="1" xfId="323" applyFont="1" applyBorder="1" applyAlignment="1">
      <alignment horizontal="center" vertical="center" wrapText="1"/>
      <protection/>
    </xf>
    <xf numFmtId="218" fontId="91" fillId="0" borderId="1" xfId="323" applyNumberFormat="1" applyFont="1" applyBorder="1" applyAlignment="1">
      <alignment horizontal="right" vertical="center" wrapText="1"/>
      <protection/>
    </xf>
    <xf numFmtId="0" fontId="91" fillId="0" borderId="1" xfId="323" applyFont="1" applyBorder="1" applyAlignment="1">
      <alignment horizontal="right" vertical="center" wrapText="1"/>
      <protection/>
    </xf>
    <xf numFmtId="218" fontId="91" fillId="50" borderId="1" xfId="318" applyNumberFormat="1" applyFont="1" applyFill="1" applyBorder="1" applyAlignment="1">
      <alignment horizontal="right" vertical="center"/>
      <protection/>
    </xf>
    <xf numFmtId="216" fontId="91" fillId="50" borderId="1" xfId="317" applyNumberFormat="1" applyFont="1" applyFill="1" applyBorder="1" applyAlignment="1">
      <alignment horizontal="right" vertical="center"/>
      <protection/>
    </xf>
    <xf numFmtId="218" fontId="91" fillId="50" borderId="1" xfId="191" applyNumberFormat="1" applyFont="1" applyFill="1" applyBorder="1" applyAlignment="1">
      <alignment horizontal="right" vertical="center"/>
    </xf>
    <xf numFmtId="0" fontId="91" fillId="0" borderId="1" xfId="318" applyFont="1" applyFill="1" applyBorder="1" applyAlignment="1" quotePrefix="1">
      <alignment vertical="center"/>
      <protection/>
    </xf>
    <xf numFmtId="0" fontId="88" fillId="0" borderId="1" xfId="323" applyFont="1" applyFill="1" applyBorder="1" applyAlignment="1">
      <alignment horizontal="center" vertical="center" wrapText="1"/>
      <protection/>
    </xf>
    <xf numFmtId="0" fontId="91" fillId="0" borderId="1" xfId="323" applyFont="1" applyFill="1" applyBorder="1" applyAlignment="1">
      <alignment horizontal="right" vertical="center" wrapText="1"/>
      <protection/>
    </xf>
    <xf numFmtId="3" fontId="91" fillId="0" borderId="1" xfId="318" applyNumberFormat="1" applyFont="1" applyFill="1" applyBorder="1" applyAlignment="1">
      <alignment horizontal="right" vertical="center"/>
      <protection/>
    </xf>
    <xf numFmtId="4" fontId="91" fillId="0" borderId="1" xfId="318" applyNumberFormat="1" applyFont="1" applyFill="1" applyBorder="1" applyAlignment="1">
      <alignment horizontal="right" vertical="center"/>
      <protection/>
    </xf>
    <xf numFmtId="216" fontId="91" fillId="0" borderId="1" xfId="323" applyNumberFormat="1" applyFont="1" applyBorder="1" applyAlignment="1">
      <alignment horizontal="right" vertical="center"/>
      <protection/>
    </xf>
    <xf numFmtId="218" fontId="91" fillId="0" borderId="1" xfId="323" applyNumberFormat="1" applyFont="1" applyFill="1" applyBorder="1" applyAlignment="1">
      <alignment horizontal="right" vertical="center"/>
      <protection/>
    </xf>
    <xf numFmtId="0" fontId="83" fillId="0" borderId="1" xfId="323" applyFont="1" applyBorder="1" applyAlignment="1">
      <alignment vertical="center" wrapText="1"/>
      <protection/>
    </xf>
    <xf numFmtId="0" fontId="97" fillId="0" borderId="1" xfId="323" applyFont="1" applyBorder="1" applyAlignment="1">
      <alignment horizontal="center" vertical="center" wrapText="1"/>
      <protection/>
    </xf>
    <xf numFmtId="184" fontId="91" fillId="50" borderId="1" xfId="323" applyNumberFormat="1" applyFont="1" applyFill="1" applyBorder="1" applyAlignment="1">
      <alignment horizontal="right" vertical="center"/>
      <protection/>
    </xf>
    <xf numFmtId="221" fontId="83" fillId="0" borderId="1" xfId="191" applyNumberFormat="1" applyFont="1" applyBorder="1" applyAlignment="1">
      <alignment horizontal="center" vertical="center"/>
    </xf>
    <xf numFmtId="221" fontId="91" fillId="0" borderId="1" xfId="191" applyNumberFormat="1" applyFont="1" applyBorder="1" applyAlignment="1">
      <alignment horizontal="center" vertical="center"/>
    </xf>
    <xf numFmtId="0" fontId="92" fillId="0" borderId="1" xfId="284" applyNumberFormat="1" applyFont="1" applyBorder="1" applyAlignment="1">
      <alignment horizontal="left" vertical="center"/>
      <protection/>
    </xf>
    <xf numFmtId="222" fontId="91" fillId="0" borderId="1" xfId="193" applyNumberFormat="1" applyFont="1" applyBorder="1" applyAlignment="1">
      <alignment horizontal="center" vertical="center"/>
    </xf>
    <xf numFmtId="0" fontId="91" fillId="50" borderId="1" xfId="323" applyFont="1" applyFill="1" applyBorder="1" applyAlignment="1">
      <alignment vertical="center" wrapText="1"/>
      <protection/>
    </xf>
    <xf numFmtId="0" fontId="91" fillId="50" borderId="1" xfId="318" applyFont="1" applyFill="1" applyBorder="1" applyAlignment="1">
      <alignment horizontal="right" vertical="center"/>
      <protection/>
    </xf>
    <xf numFmtId="0" fontId="85" fillId="0" borderId="1" xfId="0" applyFont="1" applyBorder="1" applyAlignment="1">
      <alignment vertical="center" wrapText="1"/>
    </xf>
    <xf numFmtId="0" fontId="84" fillId="0" borderId="1" xfId="0" applyFont="1" applyBorder="1" applyAlignment="1">
      <alignment vertical="center" wrapText="1"/>
    </xf>
    <xf numFmtId="0" fontId="91" fillId="0" borderId="1" xfId="0" applyFont="1" applyBorder="1" applyAlignment="1">
      <alignment vertical="center"/>
    </xf>
    <xf numFmtId="0" fontId="88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87" fillId="0" borderId="1" xfId="325" applyFont="1" applyFill="1" applyBorder="1" applyAlignment="1">
      <alignment horizontal="center" vertical="center" wrapText="1"/>
      <protection/>
    </xf>
    <xf numFmtId="49" fontId="87" fillId="0" borderId="1" xfId="325" applyNumberFormat="1" applyFont="1" applyFill="1" applyBorder="1" applyAlignment="1">
      <alignment horizontal="center" vertical="center" wrapText="1"/>
      <protection/>
    </xf>
    <xf numFmtId="216" fontId="87" fillId="0" borderId="1" xfId="325" applyNumberFormat="1" applyFont="1" applyFill="1" applyBorder="1" applyAlignment="1">
      <alignment horizontal="center" vertical="center" wrapText="1"/>
      <protection/>
    </xf>
    <xf numFmtId="0" fontId="99" fillId="0" borderId="1" xfId="0" applyNumberFormat="1" applyFont="1" applyFill="1" applyBorder="1" applyAlignment="1">
      <alignment horizontal="center" vertical="center" wrapText="1"/>
    </xf>
    <xf numFmtId="0" fontId="99" fillId="0" borderId="1" xfId="0" applyNumberFormat="1" applyFont="1" applyFill="1" applyBorder="1" applyAlignment="1">
      <alignment vertical="center" wrapText="1"/>
    </xf>
    <xf numFmtId="3" fontId="87" fillId="0" borderId="1" xfId="0" applyNumberFormat="1" applyFont="1" applyFill="1" applyBorder="1" applyAlignment="1">
      <alignment horizontal="center" vertical="center" wrapText="1"/>
    </xf>
    <xf numFmtId="0" fontId="87" fillId="0" borderId="1" xfId="308" applyFont="1" applyFill="1" applyBorder="1" applyAlignment="1">
      <alignment horizontal="center" vertical="center" wrapText="1"/>
      <protection/>
    </xf>
    <xf numFmtId="3" fontId="99" fillId="0" borderId="1" xfId="0" applyNumberFormat="1" applyFont="1" applyFill="1" applyBorder="1" applyAlignment="1">
      <alignment vertical="center" wrapText="1"/>
    </xf>
    <xf numFmtId="0" fontId="87" fillId="0" borderId="1" xfId="325" applyFont="1" applyFill="1" applyBorder="1" applyAlignment="1">
      <alignment horizontal="left" vertical="center"/>
      <protection/>
    </xf>
    <xf numFmtId="0" fontId="87" fillId="0" borderId="1" xfId="325" applyFont="1" applyFill="1" applyBorder="1" applyAlignment="1">
      <alignment vertical="center" wrapText="1"/>
      <protection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3" fontId="87" fillId="0" borderId="1" xfId="0" applyNumberFormat="1" applyFont="1" applyFill="1" applyBorder="1" applyAlignment="1">
      <alignment vertical="center"/>
    </xf>
    <xf numFmtId="0" fontId="3" fillId="0" borderId="1" xfId="326" applyFont="1" applyFill="1" applyBorder="1" applyAlignment="1">
      <alignment horizontal="center" vertical="center" wrapText="1"/>
      <protection/>
    </xf>
    <xf numFmtId="0" fontId="87" fillId="0" borderId="1" xfId="0" applyFont="1" applyFill="1" applyBorder="1" applyAlignment="1">
      <alignment horizontal="center" vertical="center" wrapText="1"/>
    </xf>
    <xf numFmtId="0" fontId="87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69" fontId="3" fillId="56" borderId="1" xfId="197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 horizontal="left" vertical="center" wrapText="1"/>
    </xf>
    <xf numFmtId="0" fontId="3" fillId="0" borderId="1" xfId="314" applyFont="1" applyFill="1" applyBorder="1" applyAlignment="1">
      <alignment horizontal="left" vertical="center" wrapText="1"/>
      <protection/>
    </xf>
    <xf numFmtId="0" fontId="3" fillId="0" borderId="1" xfId="314" applyFont="1" applyFill="1" applyBorder="1" applyAlignment="1">
      <alignment horizontal="center" vertical="center" wrapText="1"/>
      <protection/>
    </xf>
    <xf numFmtId="0" fontId="3" fillId="0" borderId="1" xfId="326" applyFont="1" applyFill="1" applyBorder="1" applyAlignment="1">
      <alignment horizontal="justify" vertical="center" wrapText="1"/>
      <protection/>
    </xf>
    <xf numFmtId="3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/>
    </xf>
    <xf numFmtId="0" fontId="3" fillId="0" borderId="1" xfId="326" applyFont="1" applyFill="1" applyBorder="1" applyAlignment="1">
      <alignment horizontal="left" vertical="center" wrapText="1"/>
      <protection/>
    </xf>
    <xf numFmtId="3" fontId="3" fillId="0" borderId="1" xfId="0" applyNumberFormat="1" applyFont="1" applyFill="1" applyBorder="1" applyAlignment="1">
      <alignment vertical="center" wrapText="1"/>
    </xf>
    <xf numFmtId="0" fontId="3" fillId="0" borderId="1" xfId="326" applyFont="1" applyFill="1" applyBorder="1" applyAlignment="1">
      <alignment vertical="center" wrapText="1"/>
      <protection/>
    </xf>
    <xf numFmtId="0" fontId="87" fillId="0" borderId="1" xfId="0" applyFont="1" applyFill="1" applyBorder="1" applyAlignment="1">
      <alignment horizontal="center" vertical="center"/>
    </xf>
    <xf numFmtId="0" fontId="87" fillId="0" borderId="1" xfId="0" applyFont="1" applyFill="1" applyBorder="1" applyAlignment="1">
      <alignment/>
    </xf>
    <xf numFmtId="0" fontId="87" fillId="0" borderId="1" xfId="0" applyFont="1" applyFill="1" applyBorder="1" applyAlignment="1">
      <alignment horizontal="center"/>
    </xf>
    <xf numFmtId="3" fontId="87" fillId="0" borderId="1" xfId="0" applyNumberFormat="1" applyFont="1" applyFill="1" applyBorder="1" applyAlignment="1">
      <alignment/>
    </xf>
    <xf numFmtId="169" fontId="3" fillId="0" borderId="1" xfId="197" applyNumberFormat="1" applyFont="1" applyFill="1" applyBorder="1" applyAlignment="1">
      <alignment vertical="center" wrapText="1"/>
    </xf>
    <xf numFmtId="189" fontId="3" fillId="0" borderId="1" xfId="0" applyNumberFormat="1" applyFont="1" applyFill="1" applyBorder="1" applyAlignment="1">
      <alignment horizontal="right" vertical="center" wrapText="1"/>
    </xf>
    <xf numFmtId="0" fontId="88" fillId="0" borderId="0" xfId="325" applyFont="1" applyFill="1" applyBorder="1" applyAlignment="1">
      <alignment horizontal="right" vertical="center"/>
      <protection/>
    </xf>
    <xf numFmtId="0" fontId="86" fillId="0" borderId="0" xfId="293" applyFont="1" applyFill="1" applyAlignment="1">
      <alignment horizontal="left"/>
      <protection/>
    </xf>
    <xf numFmtId="0" fontId="86" fillId="0" borderId="0" xfId="293" applyFont="1" applyFill="1">
      <alignment/>
      <protection/>
    </xf>
    <xf numFmtId="0" fontId="86" fillId="0" borderId="0" xfId="293" applyFont="1" applyFill="1" applyAlignment="1">
      <alignment horizontal="center"/>
      <protection/>
    </xf>
    <xf numFmtId="169" fontId="86" fillId="0" borderId="0" xfId="191" applyNumberFormat="1" applyFont="1" applyFill="1" applyAlignment="1">
      <alignment/>
    </xf>
    <xf numFmtId="0" fontId="100" fillId="0" borderId="0" xfId="252" applyFont="1" applyFill="1" applyAlignment="1">
      <alignment/>
    </xf>
    <xf numFmtId="0" fontId="101" fillId="0" borderId="0" xfId="0" applyFont="1" applyAlignment="1">
      <alignment/>
    </xf>
    <xf numFmtId="169" fontId="101" fillId="0" borderId="0" xfId="191" applyNumberFormat="1" applyFont="1" applyFill="1" applyAlignment="1">
      <alignment/>
    </xf>
    <xf numFmtId="0" fontId="101" fillId="0" borderId="0" xfId="0" applyFont="1" applyFill="1" applyAlignment="1">
      <alignment/>
    </xf>
    <xf numFmtId="169" fontId="86" fillId="0" borderId="0" xfId="191" applyNumberFormat="1" applyFont="1" applyFill="1" applyBorder="1" applyAlignment="1">
      <alignment/>
    </xf>
    <xf numFmtId="0" fontId="99" fillId="0" borderId="1" xfId="293" applyFont="1" applyFill="1" applyBorder="1" applyAlignment="1">
      <alignment horizontal="left" vertical="center" wrapText="1"/>
      <protection/>
    </xf>
    <xf numFmtId="0" fontId="99" fillId="0" borderId="1" xfId="293" applyFont="1" applyFill="1" applyBorder="1" applyAlignment="1">
      <alignment horizontal="center" vertical="center" wrapText="1"/>
      <protection/>
    </xf>
    <xf numFmtId="169" fontId="99" fillId="0" borderId="1" xfId="191" applyNumberFormat="1" applyFont="1" applyFill="1" applyBorder="1" applyAlignment="1">
      <alignment horizontal="center" vertical="center" wrapText="1"/>
    </xf>
    <xf numFmtId="0" fontId="86" fillId="0" borderId="1" xfId="293" applyFont="1" applyFill="1" applyBorder="1" applyAlignment="1">
      <alignment horizontal="center"/>
      <protection/>
    </xf>
    <xf numFmtId="0" fontId="86" fillId="0" borderId="1" xfId="293" applyFont="1" applyFill="1" applyBorder="1">
      <alignment/>
      <protection/>
    </xf>
    <xf numFmtId="169" fontId="99" fillId="0" borderId="1" xfId="191" applyNumberFormat="1" applyFont="1" applyFill="1" applyBorder="1" applyAlignment="1">
      <alignment/>
    </xf>
    <xf numFmtId="168" fontId="99" fillId="0" borderId="1" xfId="191" applyNumberFormat="1" applyFont="1" applyFill="1" applyBorder="1" applyAlignment="1">
      <alignment/>
    </xf>
    <xf numFmtId="168" fontId="102" fillId="0" borderId="1" xfId="191" applyFont="1" applyFill="1" applyBorder="1" applyAlignment="1">
      <alignment/>
    </xf>
    <xf numFmtId="0" fontId="101" fillId="0" borderId="1" xfId="0" applyFont="1" applyFill="1" applyBorder="1" applyAlignment="1">
      <alignment/>
    </xf>
    <xf numFmtId="0" fontId="103" fillId="0" borderId="1" xfId="293" applyFont="1" applyFill="1" applyBorder="1">
      <alignment/>
      <protection/>
    </xf>
    <xf numFmtId="0" fontId="99" fillId="0" borderId="1" xfId="293" applyFont="1" applyFill="1" applyBorder="1" applyAlignment="1">
      <alignment horizontal="center"/>
      <protection/>
    </xf>
    <xf numFmtId="0" fontId="102" fillId="0" borderId="1" xfId="0" applyFont="1" applyFill="1" applyBorder="1" applyAlignment="1">
      <alignment/>
    </xf>
    <xf numFmtId="0" fontId="86" fillId="0" borderId="32" xfId="293" applyFont="1" applyFill="1" applyBorder="1" applyAlignment="1">
      <alignment horizontal="center"/>
      <protection/>
    </xf>
    <xf numFmtId="0" fontId="86" fillId="0" borderId="1" xfId="293" applyFont="1" applyFill="1" applyBorder="1" applyAlignment="1">
      <alignment horizontal="left" indent="4"/>
      <protection/>
    </xf>
    <xf numFmtId="169" fontId="86" fillId="0" borderId="1" xfId="191" applyNumberFormat="1" applyFont="1" applyFill="1" applyBorder="1" applyAlignment="1">
      <alignment/>
    </xf>
    <xf numFmtId="0" fontId="86" fillId="0" borderId="0" xfId="293" applyFont="1" applyFill="1" applyBorder="1" applyAlignment="1">
      <alignment horizontal="center" vertical="center"/>
      <protection/>
    </xf>
    <xf numFmtId="0" fontId="86" fillId="0" borderId="0" xfId="293" applyFont="1" applyFill="1" applyBorder="1">
      <alignment/>
      <protection/>
    </xf>
    <xf numFmtId="0" fontId="86" fillId="0" borderId="0" xfId="293" applyFont="1" applyFill="1" applyBorder="1" applyAlignment="1">
      <alignment horizontal="center"/>
      <protection/>
    </xf>
    <xf numFmtId="168" fontId="99" fillId="0" borderId="0" xfId="191" applyNumberFormat="1" applyFont="1" applyFill="1" applyBorder="1" applyAlignment="1">
      <alignment/>
    </xf>
    <xf numFmtId="168" fontId="102" fillId="0" borderId="0" xfId="191" applyFont="1" applyFill="1" applyBorder="1" applyAlignment="1">
      <alignment/>
    </xf>
    <xf numFmtId="0" fontId="101" fillId="0" borderId="0" xfId="0" applyFont="1" applyFill="1" applyBorder="1" applyAlignment="1">
      <alignment/>
    </xf>
    <xf numFmtId="0" fontId="67" fillId="0" borderId="0" xfId="0" applyFont="1" applyAlignment="1">
      <alignment horizontal="left" vertical="justify" wrapText="1"/>
    </xf>
    <xf numFmtId="0" fontId="101" fillId="0" borderId="0" xfId="0" applyFont="1" applyFill="1" applyAlignment="1">
      <alignment horizontal="left"/>
    </xf>
    <xf numFmtId="0" fontId="101" fillId="0" borderId="0" xfId="0" applyFont="1" applyFill="1" applyAlignment="1">
      <alignment horizontal="center"/>
    </xf>
    <xf numFmtId="0" fontId="99" fillId="0" borderId="0" xfId="293" applyFont="1" applyFill="1" applyBorder="1" applyAlignment="1">
      <alignment horizontal="center"/>
      <protection/>
    </xf>
    <xf numFmtId="0" fontId="88" fillId="0" borderId="0" xfId="0" applyFont="1" applyAlignment="1">
      <alignment vertical="center"/>
    </xf>
    <xf numFmtId="0" fontId="87" fillId="50" borderId="1" xfId="323" applyFont="1" applyFill="1" applyBorder="1" applyAlignment="1">
      <alignment horizontal="center" vertical="center" wrapText="1"/>
      <protection/>
    </xf>
    <xf numFmtId="0" fontId="87" fillId="0" borderId="1" xfId="288" applyFont="1" applyBorder="1" applyAlignment="1">
      <alignment horizontal="center" vertical="center"/>
      <protection/>
    </xf>
    <xf numFmtId="1" fontId="87" fillId="0" borderId="1" xfId="315" applyFont="1" applyFill="1" applyBorder="1" applyAlignment="1">
      <alignment horizontal="center" vertical="center"/>
      <protection/>
    </xf>
    <xf numFmtId="216" fontId="87" fillId="50" borderId="1" xfId="315" applyNumberFormat="1" applyFont="1" applyFill="1" applyBorder="1" applyAlignment="1">
      <alignment horizontal="center" vertical="center" wrapText="1"/>
      <protection/>
    </xf>
    <xf numFmtId="0" fontId="3" fillId="50" borderId="1" xfId="323" applyFont="1" applyFill="1" applyBorder="1" applyAlignment="1">
      <alignment horizontal="center" vertical="center"/>
      <protection/>
    </xf>
    <xf numFmtId="0" fontId="87" fillId="50" borderId="1" xfId="321" applyFont="1" applyFill="1" applyBorder="1" applyAlignment="1">
      <alignment horizontal="center" vertical="center" wrapText="1"/>
      <protection/>
    </xf>
    <xf numFmtId="0" fontId="91" fillId="50" borderId="1" xfId="313" applyFont="1" applyFill="1" applyBorder="1" applyAlignment="1">
      <alignment horizontal="left" vertical="center" wrapText="1" indent="4"/>
      <protection/>
    </xf>
    <xf numFmtId="0" fontId="91" fillId="50" borderId="1" xfId="323" applyFont="1" applyFill="1" applyBorder="1" applyAlignment="1">
      <alignment horizontal="left" vertical="center" indent="4"/>
      <protection/>
    </xf>
    <xf numFmtId="0" fontId="162" fillId="0" borderId="1" xfId="0" applyFont="1" applyBorder="1" applyAlignment="1">
      <alignment horizontal="center" vertical="center"/>
    </xf>
    <xf numFmtId="0" fontId="16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62" fillId="0" borderId="1" xfId="0" applyFont="1" applyBorder="1" applyAlignment="1">
      <alignment horizontal="left" vertical="center" indent="5"/>
    </xf>
    <xf numFmtId="0" fontId="172" fillId="0" borderId="1" xfId="0" applyFont="1" applyBorder="1" applyAlignment="1">
      <alignment horizontal="left" vertical="center" indent="2"/>
    </xf>
    <xf numFmtId="0" fontId="162" fillId="0" borderId="0" xfId="0" applyFont="1" applyBorder="1" applyAlignment="1">
      <alignment vertical="center"/>
    </xf>
    <xf numFmtId="0" fontId="163" fillId="0" borderId="1" xfId="0" applyFont="1" applyBorder="1" applyAlignment="1">
      <alignment horizontal="center" vertical="center" wrapText="1"/>
    </xf>
    <xf numFmtId="0" fontId="166" fillId="0" borderId="1" xfId="0" applyFont="1" applyBorder="1" applyAlignment="1">
      <alignment horizontal="left" vertical="center" indent="3"/>
    </xf>
    <xf numFmtId="0" fontId="173" fillId="0" borderId="0" xfId="0" applyFont="1" applyAlignment="1">
      <alignment/>
    </xf>
    <xf numFmtId="0" fontId="174" fillId="0" borderId="1" xfId="0" applyFont="1" applyBorder="1" applyAlignment="1">
      <alignment horizontal="center" vertical="center"/>
    </xf>
    <xf numFmtId="0" fontId="163" fillId="0" borderId="0" xfId="0" applyFont="1" applyAlignment="1">
      <alignment horizontal="left" vertical="center"/>
    </xf>
    <xf numFmtId="0" fontId="87" fillId="0" borderId="1" xfId="0" applyFont="1" applyFill="1" applyBorder="1" applyAlignment="1">
      <alignment horizontal="left" vertical="center" wrapText="1"/>
    </xf>
    <xf numFmtId="0" fontId="87" fillId="0" borderId="1" xfId="0" applyFont="1" applyFill="1" applyBorder="1" applyAlignment="1">
      <alignment vertical="center" wrapText="1"/>
    </xf>
    <xf numFmtId="2" fontId="87" fillId="0" borderId="1" xfId="0" applyNumberFormat="1" applyFont="1" applyFill="1" applyBorder="1" applyAlignment="1">
      <alignment vertical="center" wrapText="1"/>
    </xf>
    <xf numFmtId="0" fontId="87" fillId="0" borderId="9" xfId="0" applyFont="1" applyFill="1" applyBorder="1" applyAlignment="1">
      <alignment horizontal="left" vertical="center"/>
    </xf>
    <xf numFmtId="0" fontId="87" fillId="0" borderId="35" xfId="0" applyFont="1" applyFill="1" applyBorder="1" applyAlignment="1">
      <alignment horizontal="left" vertical="center"/>
    </xf>
    <xf numFmtId="0" fontId="87" fillId="0" borderId="27" xfId="0" applyFont="1" applyFill="1" applyBorder="1" applyAlignment="1">
      <alignment horizontal="left" vertical="center" wrapText="1"/>
    </xf>
    <xf numFmtId="9" fontId="89" fillId="0" borderId="1" xfId="342" applyNumberFormat="1" applyFont="1" applyFill="1" applyBorder="1" applyAlignment="1">
      <alignment horizontal="right" vertical="center"/>
    </xf>
    <xf numFmtId="169" fontId="163" fillId="0" borderId="1" xfId="191" applyNumberFormat="1" applyFont="1" applyBorder="1" applyAlignment="1">
      <alignment horizontal="left" vertical="center" wrapText="1"/>
    </xf>
    <xf numFmtId="0" fontId="91" fillId="0" borderId="1" xfId="317" applyNumberFormat="1" applyFont="1" applyFill="1" applyBorder="1" applyAlignment="1">
      <alignment horizontal="right" vertical="center"/>
      <protection/>
    </xf>
    <xf numFmtId="0" fontId="162" fillId="0" borderId="1" xfId="0" applyFont="1" applyBorder="1" applyAlignment="1">
      <alignment horizontal="left" vertical="center" wrapText="1" indent="2"/>
    </xf>
    <xf numFmtId="0" fontId="169" fillId="0" borderId="0" xfId="0" applyFont="1" applyAlignment="1">
      <alignment/>
    </xf>
    <xf numFmtId="0" fontId="105" fillId="0" borderId="0" xfId="294" applyFont="1" applyAlignment="1">
      <alignment horizontal="center" vertical="center"/>
      <protection/>
    </xf>
    <xf numFmtId="0" fontId="83" fillId="2" borderId="1" xfId="293" applyFont="1" applyFill="1" applyBorder="1" applyAlignment="1">
      <alignment horizontal="center" vertical="center"/>
      <protection/>
    </xf>
    <xf numFmtId="0" fontId="83" fillId="2" borderId="1" xfId="293" applyFont="1" applyFill="1" applyBorder="1" applyAlignment="1">
      <alignment horizontal="center" vertical="center" wrapText="1"/>
      <protection/>
    </xf>
    <xf numFmtId="0" fontId="83" fillId="2" borderId="1" xfId="191" applyNumberFormat="1" applyFont="1" applyFill="1" applyBorder="1" applyAlignment="1">
      <alignment horizontal="center" vertical="center" wrapText="1"/>
    </xf>
    <xf numFmtId="217" fontId="83" fillId="2" borderId="1" xfId="191" applyNumberFormat="1" applyFont="1" applyFill="1" applyBorder="1" applyAlignment="1">
      <alignment horizontal="center" vertical="center" wrapText="1"/>
    </xf>
    <xf numFmtId="0" fontId="91" fillId="56" borderId="1" xfId="293" applyFont="1" applyFill="1" applyBorder="1" applyAlignment="1">
      <alignment horizontal="center" vertical="center"/>
      <protection/>
    </xf>
    <xf numFmtId="0" fontId="91" fillId="56" borderId="1" xfId="293" applyFont="1" applyFill="1" applyBorder="1" applyAlignment="1" quotePrefix="1">
      <alignment vertical="center" wrapText="1"/>
      <protection/>
    </xf>
    <xf numFmtId="0" fontId="91" fillId="56" borderId="1" xfId="293" applyFont="1" applyFill="1" applyBorder="1" applyAlignment="1">
      <alignment vertical="center" wrapText="1"/>
      <protection/>
    </xf>
    <xf numFmtId="3" fontId="91" fillId="56" borderId="1" xfId="293" applyNumberFormat="1" applyFont="1" applyFill="1" applyBorder="1" applyAlignment="1">
      <alignment horizontal="right" vertical="center"/>
      <protection/>
    </xf>
    <xf numFmtId="0" fontId="83" fillId="0" borderId="1" xfId="293" applyFont="1" applyBorder="1" applyAlignment="1">
      <alignment vertical="center"/>
      <protection/>
    </xf>
    <xf numFmtId="0" fontId="160" fillId="0" borderId="0" xfId="0" applyFont="1" applyAlignment="1">
      <alignment/>
    </xf>
    <xf numFmtId="0" fontId="89" fillId="0" borderId="32" xfId="322" applyFont="1" applyFill="1" applyBorder="1" applyAlignment="1">
      <alignment horizontal="center" vertical="center"/>
      <protection/>
    </xf>
    <xf numFmtId="0" fontId="89" fillId="0" borderId="32" xfId="322" applyFont="1" applyFill="1" applyBorder="1" applyAlignment="1">
      <alignment wrapText="1"/>
      <protection/>
    </xf>
    <xf numFmtId="3" fontId="89" fillId="0" borderId="32" xfId="322" applyNumberFormat="1" applyFont="1" applyFill="1" applyBorder="1" applyAlignment="1">
      <alignment wrapText="1"/>
      <protection/>
    </xf>
    <xf numFmtId="3" fontId="89" fillId="0" borderId="1" xfId="322" applyNumberFormat="1" applyFont="1" applyFill="1" applyBorder="1" applyAlignment="1">
      <alignment wrapText="1"/>
      <protection/>
    </xf>
    <xf numFmtId="0" fontId="89" fillId="0" borderId="1" xfId="322" applyFont="1" applyFill="1" applyBorder="1" applyAlignment="1">
      <alignment wrapText="1"/>
      <protection/>
    </xf>
    <xf numFmtId="0" fontId="89" fillId="0" borderId="1" xfId="322" applyFont="1" applyFill="1" applyBorder="1" applyAlignment="1">
      <alignment horizontal="center" vertical="center"/>
      <protection/>
    </xf>
    <xf numFmtId="0" fontId="106" fillId="0" borderId="1" xfId="322" applyFont="1" applyFill="1" applyBorder="1" applyAlignment="1">
      <alignment vertical="center"/>
      <protection/>
    </xf>
    <xf numFmtId="169" fontId="90" fillId="0" borderId="1" xfId="191" applyNumberFormat="1" applyFont="1" applyFill="1" applyBorder="1" applyAlignment="1">
      <alignment vertical="center" wrapText="1"/>
    </xf>
    <xf numFmtId="9" fontId="89" fillId="0" borderId="1" xfId="342" applyFont="1" applyFill="1" applyBorder="1" applyAlignment="1">
      <alignment vertical="center"/>
    </xf>
    <xf numFmtId="169" fontId="89" fillId="0" borderId="1" xfId="191" applyNumberFormat="1" applyFont="1" applyFill="1" applyBorder="1" applyAlignment="1">
      <alignment vertical="center"/>
    </xf>
    <xf numFmtId="10" fontId="175" fillId="0" borderId="1" xfId="342" applyNumberFormat="1" applyFont="1" applyFill="1" applyBorder="1" applyAlignment="1">
      <alignment vertical="center"/>
    </xf>
    <xf numFmtId="10" fontId="89" fillId="0" borderId="1" xfId="342" applyNumberFormat="1" applyFont="1" applyFill="1" applyBorder="1" applyAlignment="1">
      <alignment vertical="center"/>
    </xf>
    <xf numFmtId="0" fontId="145" fillId="0" borderId="1" xfId="0" applyFont="1" applyFill="1" applyBorder="1" applyAlignment="1">
      <alignment vertical="center"/>
    </xf>
    <xf numFmtId="0" fontId="168" fillId="0" borderId="1" xfId="0" applyFont="1" applyBorder="1" applyAlignment="1">
      <alignment vertical="center"/>
    </xf>
    <xf numFmtId="0" fontId="90" fillId="0" borderId="1" xfId="322" applyFont="1" applyFill="1" applyBorder="1" applyAlignment="1">
      <alignment vertical="center" wrapText="1"/>
      <protection/>
    </xf>
    <xf numFmtId="1" fontId="89" fillId="0" borderId="23" xfId="315" applyFont="1" applyFill="1" applyBorder="1" applyAlignment="1">
      <alignment horizontal="left" vertical="center" wrapText="1"/>
      <protection/>
    </xf>
    <xf numFmtId="3" fontId="90" fillId="0" borderId="1" xfId="322" applyNumberFormat="1" applyFont="1" applyFill="1" applyBorder="1" applyAlignment="1">
      <alignment horizontal="left" vertical="center" wrapText="1" indent="3"/>
      <protection/>
    </xf>
    <xf numFmtId="3" fontId="89" fillId="0" borderId="1" xfId="322" applyNumberFormat="1" applyFont="1" applyFill="1" applyBorder="1" applyAlignment="1">
      <alignment horizontal="left" vertical="center" wrapText="1" indent="3"/>
      <protection/>
    </xf>
    <xf numFmtId="169" fontId="89" fillId="0" borderId="1" xfId="191" applyNumberFormat="1" applyFont="1" applyFill="1" applyBorder="1" applyAlignment="1">
      <alignment vertical="center" wrapText="1"/>
    </xf>
    <xf numFmtId="0" fontId="167" fillId="0" borderId="1" xfId="0" applyFont="1" applyFill="1" applyBorder="1" applyAlignment="1">
      <alignment vertical="center"/>
    </xf>
    <xf numFmtId="0" fontId="176" fillId="0" borderId="1" xfId="0" applyFont="1" applyBorder="1" applyAlignment="1">
      <alignment vertical="center"/>
    </xf>
    <xf numFmtId="0" fontId="89" fillId="0" borderId="1" xfId="322" applyFont="1" applyFill="1" applyBorder="1" applyAlignment="1">
      <alignment vertical="center" wrapText="1"/>
      <protection/>
    </xf>
    <xf numFmtId="0" fontId="106" fillId="0" borderId="1" xfId="322" applyFont="1" applyFill="1" applyBorder="1" applyAlignment="1">
      <alignment vertical="center" wrapText="1"/>
      <protection/>
    </xf>
    <xf numFmtId="10" fontId="90" fillId="0" borderId="1" xfId="342" applyNumberFormat="1" applyFont="1" applyFill="1" applyBorder="1" applyAlignment="1">
      <alignment vertical="center"/>
    </xf>
    <xf numFmtId="169" fontId="90" fillId="0" borderId="1" xfId="191" applyNumberFormat="1" applyFont="1" applyFill="1" applyBorder="1" applyAlignment="1">
      <alignment vertical="center"/>
    </xf>
    <xf numFmtId="0" fontId="90" fillId="0" borderId="1" xfId="322" applyFont="1" applyFill="1" applyBorder="1" applyAlignment="1">
      <alignment horizontal="center" vertical="center"/>
      <protection/>
    </xf>
    <xf numFmtId="10" fontId="90" fillId="0" borderId="1" xfId="342" applyNumberFormat="1" applyFont="1" applyFill="1" applyBorder="1" applyAlignment="1">
      <alignment vertical="center" wrapText="1"/>
    </xf>
    <xf numFmtId="39" fontId="90" fillId="0" borderId="1" xfId="191" applyNumberFormat="1" applyFont="1" applyFill="1" applyBorder="1" applyAlignment="1">
      <alignment vertical="center"/>
    </xf>
    <xf numFmtId="169" fontId="4" fillId="0" borderId="1" xfId="191" applyNumberFormat="1" applyFont="1" applyFill="1" applyBorder="1" applyAlignment="1">
      <alignment vertical="center" wrapText="1"/>
    </xf>
    <xf numFmtId="168" fontId="90" fillId="0" borderId="1" xfId="191" applyNumberFormat="1" applyFont="1" applyFill="1" applyBorder="1" applyAlignment="1">
      <alignment vertical="center"/>
    </xf>
    <xf numFmtId="168" fontId="90" fillId="0" borderId="1" xfId="191" applyFont="1" applyFill="1" applyBorder="1" applyAlignment="1">
      <alignment vertical="center"/>
    </xf>
    <xf numFmtId="168" fontId="4" fillId="0" borderId="1" xfId="191" applyNumberFormat="1" applyFont="1" applyFill="1" applyBorder="1" applyAlignment="1">
      <alignment vertical="center" wrapText="1"/>
    </xf>
    <xf numFmtId="4" fontId="145" fillId="0" borderId="1" xfId="0" applyNumberFormat="1" applyFont="1" applyFill="1" applyBorder="1" applyAlignment="1">
      <alignment vertical="center"/>
    </xf>
    <xf numFmtId="169" fontId="145" fillId="0" borderId="1" xfId="191" applyNumberFormat="1" applyFont="1" applyFill="1" applyBorder="1" applyAlignment="1">
      <alignment vertical="center"/>
    </xf>
    <xf numFmtId="0" fontId="90" fillId="0" borderId="1" xfId="322" applyFont="1" applyFill="1" applyBorder="1" applyAlignment="1" quotePrefix="1">
      <alignment horizontal="center" vertical="center"/>
      <protection/>
    </xf>
    <xf numFmtId="0" fontId="90" fillId="0" borderId="1" xfId="319" applyFont="1" applyFill="1" applyBorder="1" applyAlignment="1" quotePrefix="1">
      <alignment vertical="center"/>
      <protection/>
    </xf>
    <xf numFmtId="0" fontId="90" fillId="0" borderId="1" xfId="319" applyFont="1" applyFill="1" applyBorder="1" applyAlignment="1">
      <alignment vertical="center"/>
      <protection/>
    </xf>
    <xf numFmtId="3" fontId="90" fillId="0" borderId="1" xfId="315" applyNumberFormat="1" applyFont="1" applyFill="1" applyBorder="1" applyAlignment="1">
      <alignment vertical="center"/>
      <protection/>
    </xf>
    <xf numFmtId="3" fontId="145" fillId="0" borderId="1" xfId="0" applyNumberFormat="1" applyFont="1" applyBorder="1" applyAlignment="1">
      <alignment vertical="center"/>
    </xf>
    <xf numFmtId="0" fontId="90" fillId="0" borderId="1" xfId="319" applyFont="1" applyFill="1" applyBorder="1" applyAlignment="1" quotePrefix="1">
      <alignment horizontal="left" vertical="center" indent="4"/>
      <protection/>
    </xf>
    <xf numFmtId="39" fontId="89" fillId="0" borderId="1" xfId="191" applyNumberFormat="1" applyFont="1" applyFill="1" applyBorder="1" applyAlignment="1">
      <alignment vertical="center"/>
    </xf>
    <xf numFmtId="3" fontId="90" fillId="0" borderId="1" xfId="322" applyNumberFormat="1" applyFont="1" applyFill="1" applyBorder="1" applyAlignment="1" quotePrefix="1">
      <alignment horizontal="left" vertical="center" wrapText="1" indent="3"/>
      <protection/>
    </xf>
    <xf numFmtId="169" fontId="4" fillId="0" borderId="1" xfId="191" applyNumberFormat="1" applyFont="1" applyFill="1" applyBorder="1" applyAlignment="1">
      <alignment vertical="center"/>
    </xf>
    <xf numFmtId="169" fontId="4" fillId="0" borderId="1" xfId="291" applyNumberFormat="1" applyFont="1" applyFill="1" applyBorder="1" applyAlignment="1">
      <alignment vertical="center"/>
      <protection/>
    </xf>
    <xf numFmtId="1" fontId="145" fillId="0" borderId="1" xfId="0" applyNumberFormat="1" applyFont="1" applyFill="1" applyBorder="1" applyAlignment="1">
      <alignment vertical="center"/>
    </xf>
    <xf numFmtId="168" fontId="89" fillId="0" borderId="1" xfId="191" applyFont="1" applyFill="1" applyBorder="1" applyAlignment="1">
      <alignment vertical="center"/>
    </xf>
    <xf numFmtId="3" fontId="90" fillId="0" borderId="1" xfId="322" applyNumberFormat="1" applyFont="1" applyFill="1" applyBorder="1" applyAlignment="1">
      <alignment vertical="center" wrapText="1"/>
      <protection/>
    </xf>
    <xf numFmtId="169" fontId="90" fillId="0" borderId="1" xfId="191" applyNumberFormat="1" applyFont="1" applyFill="1" applyBorder="1" applyAlignment="1" quotePrefix="1">
      <alignment vertical="center"/>
    </xf>
    <xf numFmtId="0" fontId="145" fillId="0" borderId="1" xfId="307" applyFont="1" applyFill="1" applyBorder="1" applyAlignment="1">
      <alignment vertical="center"/>
      <protection/>
    </xf>
    <xf numFmtId="215" fontId="145" fillId="0" borderId="1" xfId="191" applyNumberFormat="1" applyFont="1" applyFill="1" applyBorder="1" applyAlignment="1">
      <alignment vertical="center"/>
    </xf>
    <xf numFmtId="0" fontId="90" fillId="0" borderId="1" xfId="322" applyFont="1" applyFill="1" applyBorder="1" applyAlignment="1">
      <alignment horizontal="left" vertical="center" wrapText="1" indent="3"/>
      <protection/>
    </xf>
    <xf numFmtId="0" fontId="168" fillId="0" borderId="1" xfId="0" applyFont="1" applyFill="1" applyBorder="1" applyAlignment="1">
      <alignment vertical="center"/>
    </xf>
    <xf numFmtId="169" fontId="177" fillId="0" borderId="1" xfId="191" applyNumberFormat="1" applyFont="1" applyFill="1" applyBorder="1" applyAlignment="1">
      <alignment vertical="center"/>
    </xf>
    <xf numFmtId="0" fontId="178" fillId="0" borderId="1" xfId="0" applyFont="1" applyBorder="1" applyAlignment="1">
      <alignment horizontal="center" vertical="center" wrapText="1"/>
    </xf>
    <xf numFmtId="0" fontId="179" fillId="0" borderId="1" xfId="0" applyFont="1" applyBorder="1" applyAlignment="1">
      <alignment vertical="center" wrapText="1"/>
    </xf>
    <xf numFmtId="0" fontId="179" fillId="0" borderId="1" xfId="0" applyFont="1" applyBorder="1" applyAlignment="1">
      <alignment horizontal="center" vertical="center" wrapText="1"/>
    </xf>
    <xf numFmtId="3" fontId="179" fillId="0" borderId="1" xfId="0" applyNumberFormat="1" applyFont="1" applyBorder="1" applyAlignment="1">
      <alignment horizontal="right" vertical="center"/>
    </xf>
    <xf numFmtId="0" fontId="178" fillId="0" borderId="1" xfId="0" applyFont="1" applyBorder="1" applyAlignment="1">
      <alignment horizontal="center" vertical="center"/>
    </xf>
    <xf numFmtId="0" fontId="179" fillId="0" borderId="1" xfId="0" applyFont="1" applyBorder="1" applyAlignment="1">
      <alignment vertical="center"/>
    </xf>
    <xf numFmtId="3" fontId="179" fillId="0" borderId="1" xfId="0" applyNumberFormat="1" applyFont="1" applyBorder="1" applyAlignment="1">
      <alignment vertical="center"/>
    </xf>
    <xf numFmtId="0" fontId="179" fillId="0" borderId="1" xfId="0" applyFont="1" applyBorder="1" applyAlignment="1">
      <alignment horizontal="left" vertical="center" wrapText="1"/>
    </xf>
    <xf numFmtId="215" fontId="90" fillId="0" borderId="1" xfId="191" applyNumberFormat="1" applyFont="1" applyFill="1" applyBorder="1" applyAlignment="1">
      <alignment vertical="center" wrapText="1"/>
    </xf>
    <xf numFmtId="1" fontId="89" fillId="0" borderId="1" xfId="315" applyFont="1" applyFill="1" applyBorder="1" applyAlignment="1">
      <alignment horizontal="center" vertical="center"/>
      <protection/>
    </xf>
    <xf numFmtId="1" fontId="89" fillId="0" borderId="1" xfId="315" applyFont="1" applyFill="1" applyBorder="1" applyAlignment="1">
      <alignment vertical="center" wrapText="1"/>
      <protection/>
    </xf>
    <xf numFmtId="1" fontId="89" fillId="0" borderId="1" xfId="315" applyFont="1" applyFill="1" applyBorder="1" applyAlignment="1">
      <alignment vertical="center"/>
      <protection/>
    </xf>
    <xf numFmtId="3" fontId="89" fillId="0" borderId="1" xfId="315" applyNumberFormat="1" applyFont="1" applyFill="1" applyBorder="1" applyAlignment="1">
      <alignment vertical="center"/>
      <protection/>
    </xf>
    <xf numFmtId="1" fontId="90" fillId="0" borderId="1" xfId="315" applyFont="1" applyFill="1" applyBorder="1" applyAlignment="1">
      <alignment horizontal="center" vertical="center"/>
      <protection/>
    </xf>
    <xf numFmtId="0" fontId="90" fillId="0" borderId="1" xfId="0" applyFont="1" applyFill="1" applyBorder="1" applyAlignment="1">
      <alignment vertical="center"/>
    </xf>
    <xf numFmtId="1" fontId="90" fillId="0" borderId="1" xfId="315" applyFont="1" applyFill="1" applyBorder="1" applyAlignment="1">
      <alignment vertical="center"/>
      <protection/>
    </xf>
    <xf numFmtId="216" fontId="90" fillId="0" borderId="1" xfId="324" applyNumberFormat="1" applyFont="1" applyFill="1" applyBorder="1" applyAlignment="1">
      <alignment vertical="center"/>
      <protection/>
    </xf>
    <xf numFmtId="3" fontId="167" fillId="0" borderId="1" xfId="0" applyNumberFormat="1" applyFont="1" applyFill="1" applyBorder="1" applyAlignment="1">
      <alignment vertical="center"/>
    </xf>
    <xf numFmtId="3" fontId="145" fillId="0" borderId="1" xfId="0" applyNumberFormat="1" applyFont="1" applyFill="1" applyBorder="1" applyAlignment="1">
      <alignment vertical="center"/>
    </xf>
    <xf numFmtId="0" fontId="89" fillId="0" borderId="1" xfId="0" applyFont="1" applyFill="1" applyBorder="1" applyAlignment="1">
      <alignment vertical="center"/>
    </xf>
    <xf numFmtId="0" fontId="168" fillId="0" borderId="1" xfId="0" applyFont="1" applyFill="1" applyBorder="1" applyAlignment="1">
      <alignment horizontal="center" vertical="center"/>
    </xf>
    <xf numFmtId="1" fontId="107" fillId="0" borderId="1" xfId="315" applyFont="1" applyFill="1" applyBorder="1" applyAlignment="1">
      <alignment vertical="center" wrapText="1"/>
      <protection/>
    </xf>
    <xf numFmtId="184" fontId="4" fillId="0" borderId="1" xfId="0" applyNumberFormat="1" applyFont="1" applyFill="1" applyBorder="1" applyAlignment="1">
      <alignment vertical="center"/>
    </xf>
    <xf numFmtId="9" fontId="145" fillId="0" borderId="1" xfId="342" applyFont="1" applyFill="1" applyBorder="1" applyAlignment="1">
      <alignment vertical="center"/>
    </xf>
    <xf numFmtId="1" fontId="90" fillId="0" borderId="1" xfId="316" applyFont="1" applyFill="1" applyBorder="1" applyAlignment="1" quotePrefix="1">
      <alignment vertical="center"/>
      <protection/>
    </xf>
    <xf numFmtId="49" fontId="90" fillId="0" borderId="1" xfId="315" applyNumberFormat="1" applyFont="1" applyFill="1" applyBorder="1" applyAlignment="1">
      <alignment vertical="center"/>
      <protection/>
    </xf>
    <xf numFmtId="49" fontId="90" fillId="0" borderId="1" xfId="315" applyNumberFormat="1" applyFont="1" applyFill="1" applyBorder="1" applyAlignment="1" quotePrefix="1">
      <alignment vertical="center"/>
      <protection/>
    </xf>
    <xf numFmtId="1" fontId="107" fillId="0" borderId="1" xfId="315" applyFont="1" applyFill="1" applyBorder="1" applyAlignment="1">
      <alignment vertical="center"/>
      <protection/>
    </xf>
    <xf numFmtId="1" fontId="90" fillId="0" borderId="1" xfId="315" applyFont="1" applyFill="1" applyBorder="1" applyAlignment="1" quotePrefix="1">
      <alignment vertical="center"/>
      <protection/>
    </xf>
    <xf numFmtId="0" fontId="106" fillId="0" borderId="1" xfId="322" applyFont="1" applyFill="1" applyBorder="1" applyAlignment="1">
      <alignment horizontal="center" vertical="center"/>
      <protection/>
    </xf>
    <xf numFmtId="1" fontId="89" fillId="0" borderId="23" xfId="315" applyFont="1" applyFill="1" applyBorder="1" applyAlignment="1">
      <alignment horizontal="left" vertical="center"/>
      <protection/>
    </xf>
    <xf numFmtId="0" fontId="142" fillId="0" borderId="0" xfId="0" applyFont="1" applyAlignment="1">
      <alignment/>
    </xf>
    <xf numFmtId="10" fontId="142" fillId="0" borderId="0" xfId="342" applyNumberFormat="1" applyFont="1" applyAlignment="1">
      <alignment/>
    </xf>
    <xf numFmtId="0" fontId="180" fillId="0" borderId="0" xfId="0" applyFont="1" applyAlignment="1">
      <alignment/>
    </xf>
    <xf numFmtId="169" fontId="175" fillId="0" borderId="1" xfId="191" applyNumberFormat="1" applyFont="1" applyFill="1" applyBorder="1" applyAlignment="1">
      <alignment horizontal="right" vertical="center"/>
    </xf>
    <xf numFmtId="0" fontId="169" fillId="0" borderId="1" xfId="0" applyFont="1" applyBorder="1" applyAlignment="1">
      <alignment horizontal="center" vertical="center"/>
    </xf>
    <xf numFmtId="169" fontId="142" fillId="0" borderId="0" xfId="0" applyNumberFormat="1" applyFont="1" applyAlignment="1">
      <alignment/>
    </xf>
    <xf numFmtId="169" fontId="175" fillId="0" borderId="1" xfId="197" applyNumberFormat="1" applyFont="1" applyFill="1" applyBorder="1" applyAlignment="1">
      <alignment horizontal="right" vertical="center"/>
    </xf>
    <xf numFmtId="0" fontId="106" fillId="0" borderId="1" xfId="322" applyFont="1" applyFill="1" applyBorder="1" applyAlignment="1">
      <alignment vertical="center"/>
      <protection/>
    </xf>
    <xf numFmtId="0" fontId="163" fillId="0" borderId="1" xfId="0" applyFont="1" applyBorder="1" applyAlignment="1">
      <alignment horizontal="center" vertical="center"/>
    </xf>
    <xf numFmtId="0" fontId="163" fillId="0" borderId="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83" fillId="0" borderId="1" xfId="0" applyFont="1" applyBorder="1" applyAlignment="1">
      <alignment horizontal="center" vertical="center"/>
    </xf>
    <xf numFmtId="0" fontId="163" fillId="0" borderId="32" xfId="0" applyFont="1" applyBorder="1" applyAlignment="1">
      <alignment horizontal="center" vertical="center"/>
    </xf>
    <xf numFmtId="0" fontId="163" fillId="0" borderId="34" xfId="0" applyFont="1" applyBorder="1" applyAlignment="1">
      <alignment horizontal="center" vertical="center"/>
    </xf>
    <xf numFmtId="0" fontId="162" fillId="0" borderId="1" xfId="0" applyFont="1" applyBorder="1" applyAlignment="1">
      <alignment horizontal="center" vertical="center"/>
    </xf>
    <xf numFmtId="0" fontId="166" fillId="0" borderId="0" xfId="0" applyFont="1" applyAlignment="1">
      <alignment horizontal="center" vertical="center"/>
    </xf>
    <xf numFmtId="0" fontId="163" fillId="0" borderId="0" xfId="0" applyFont="1" applyAlignment="1">
      <alignment horizontal="center" vertical="center"/>
    </xf>
    <xf numFmtId="1" fontId="83" fillId="0" borderId="1" xfId="322" applyNumberFormat="1" applyFont="1" applyFill="1" applyBorder="1" applyAlignment="1">
      <alignment horizontal="center" vertical="center"/>
      <protection/>
    </xf>
    <xf numFmtId="0" fontId="92" fillId="0" borderId="0" xfId="322" applyFont="1" applyFill="1" applyBorder="1" applyAlignment="1">
      <alignment horizontal="center" vertical="center"/>
      <protection/>
    </xf>
    <xf numFmtId="0" fontId="91" fillId="0" borderId="0" xfId="0" applyFont="1" applyAlignment="1">
      <alignment horizontal="center" vertical="center"/>
    </xf>
    <xf numFmtId="0" fontId="83" fillId="0" borderId="0" xfId="322" applyFont="1" applyFill="1" applyBorder="1" applyAlignment="1">
      <alignment horizontal="center" vertical="center"/>
      <protection/>
    </xf>
    <xf numFmtId="0" fontId="83" fillId="0" borderId="1" xfId="322" applyFont="1" applyFill="1" applyBorder="1" applyAlignment="1">
      <alignment horizontal="center" vertical="center"/>
      <protection/>
    </xf>
    <xf numFmtId="0" fontId="83" fillId="0" borderId="32" xfId="322" applyFont="1" applyFill="1" applyBorder="1" applyAlignment="1">
      <alignment horizontal="center" vertical="center" wrapText="1"/>
      <protection/>
    </xf>
    <xf numFmtId="0" fontId="83" fillId="0" borderId="34" xfId="322" applyFont="1" applyFill="1" applyBorder="1" applyAlignment="1">
      <alignment horizontal="center" vertical="center" wrapText="1"/>
      <protection/>
    </xf>
    <xf numFmtId="3" fontId="83" fillId="0" borderId="32" xfId="322" applyNumberFormat="1" applyFont="1" applyFill="1" applyBorder="1" applyAlignment="1">
      <alignment horizontal="center" vertical="center" wrapText="1"/>
      <protection/>
    </xf>
    <xf numFmtId="3" fontId="83" fillId="0" borderId="34" xfId="322" applyNumberFormat="1" applyFont="1" applyFill="1" applyBorder="1" applyAlignment="1">
      <alignment horizontal="center" vertical="center" wrapText="1"/>
      <protection/>
    </xf>
    <xf numFmtId="1" fontId="83" fillId="0" borderId="1" xfId="322" applyNumberFormat="1" applyFont="1" applyFill="1" applyBorder="1" applyAlignment="1">
      <alignment/>
      <protection/>
    </xf>
    <xf numFmtId="1" fontId="92" fillId="50" borderId="0" xfId="315" applyFont="1" applyFill="1" applyAlignment="1">
      <alignment horizontal="center" vertical="center"/>
      <protection/>
    </xf>
    <xf numFmtId="1" fontId="83" fillId="50" borderId="0" xfId="315" applyFont="1" applyFill="1" applyAlignment="1">
      <alignment horizontal="center" vertical="center"/>
      <protection/>
    </xf>
    <xf numFmtId="0" fontId="162" fillId="0" borderId="0" xfId="0" applyFont="1" applyAlignment="1">
      <alignment horizontal="center" vertical="center"/>
    </xf>
    <xf numFmtId="0" fontId="83" fillId="0" borderId="27" xfId="293" applyFont="1" applyBorder="1" applyAlignment="1">
      <alignment horizontal="center" vertical="center"/>
      <protection/>
    </xf>
    <xf numFmtId="0" fontId="83" fillId="0" borderId="9" xfId="293" applyFont="1" applyBorder="1" applyAlignment="1">
      <alignment horizontal="center" vertical="center"/>
      <protection/>
    </xf>
    <xf numFmtId="0" fontId="83" fillId="0" borderId="35" xfId="293" applyFont="1" applyBorder="1" applyAlignment="1">
      <alignment horizontal="center" vertical="center"/>
      <protection/>
    </xf>
    <xf numFmtId="0" fontId="107" fillId="0" borderId="0" xfId="294" applyFont="1" applyAlignment="1">
      <alignment horizontal="center" vertical="center" wrapText="1"/>
      <protection/>
    </xf>
    <xf numFmtId="0" fontId="96" fillId="0" borderId="0" xfId="294" applyFont="1" applyAlignment="1">
      <alignment horizontal="center" vertical="center" wrapText="1"/>
      <protection/>
    </xf>
    <xf numFmtId="0" fontId="83" fillId="0" borderId="1" xfId="293" applyFont="1" applyBorder="1" applyAlignment="1">
      <alignment horizontal="center" vertical="center"/>
      <protection/>
    </xf>
    <xf numFmtId="0" fontId="89" fillId="0" borderId="0" xfId="294" applyFont="1" applyAlignment="1">
      <alignment horizontal="center" vertical="center" wrapText="1"/>
      <protection/>
    </xf>
    <xf numFmtId="0" fontId="83" fillId="0" borderId="0" xfId="293" applyFont="1" applyAlignment="1">
      <alignment horizontal="center" vertical="center"/>
      <protection/>
    </xf>
    <xf numFmtId="0" fontId="83" fillId="0" borderId="0" xfId="0" applyFont="1" applyFill="1" applyAlignment="1">
      <alignment horizontal="center" vertical="center"/>
    </xf>
    <xf numFmtId="0" fontId="88" fillId="0" borderId="25" xfId="325" applyFont="1" applyFill="1" applyBorder="1" applyAlignment="1">
      <alignment horizontal="right" vertical="center"/>
      <protection/>
    </xf>
    <xf numFmtId="0" fontId="87" fillId="0" borderId="27" xfId="0" applyFont="1" applyFill="1" applyBorder="1" applyAlignment="1">
      <alignment horizontal="left" vertical="center"/>
    </xf>
    <xf numFmtId="0" fontId="87" fillId="0" borderId="9" xfId="0" applyFont="1" applyFill="1" applyBorder="1" applyAlignment="1">
      <alignment horizontal="left" vertical="center"/>
    </xf>
    <xf numFmtId="0" fontId="87" fillId="0" borderId="35" xfId="0" applyFont="1" applyFill="1" applyBorder="1" applyAlignment="1">
      <alignment horizontal="left" vertical="center"/>
    </xf>
    <xf numFmtId="0" fontId="92" fillId="0" borderId="0" xfId="0" applyFont="1" applyFill="1" applyAlignment="1">
      <alignment horizontal="center" vertical="center"/>
    </xf>
    <xf numFmtId="169" fontId="99" fillId="0" borderId="0" xfId="191" applyNumberFormat="1" applyFont="1" applyFill="1" applyAlignment="1">
      <alignment horizontal="center" vertical="center"/>
    </xf>
    <xf numFmtId="169" fontId="103" fillId="0" borderId="0" xfId="191" applyNumberFormat="1" applyFont="1" applyFill="1" applyAlignment="1">
      <alignment horizontal="center" vertical="center"/>
    </xf>
    <xf numFmtId="0" fontId="91" fillId="0" borderId="0" xfId="0" applyFont="1" applyFill="1" applyAlignment="1">
      <alignment horizontal="center" vertical="center"/>
    </xf>
    <xf numFmtId="0" fontId="104" fillId="0" borderId="25" xfId="293" applyFont="1" applyFill="1" applyBorder="1" applyAlignment="1">
      <alignment horizontal="left" vertical="center"/>
      <protection/>
    </xf>
    <xf numFmtId="0" fontId="86" fillId="0" borderId="32" xfId="293" applyFont="1" applyFill="1" applyBorder="1" applyAlignment="1">
      <alignment horizontal="center" vertical="center"/>
      <protection/>
    </xf>
    <xf numFmtId="0" fontId="86" fillId="0" borderId="34" xfId="293" applyFont="1" applyFill="1" applyBorder="1" applyAlignment="1">
      <alignment horizontal="center" vertical="center"/>
      <protection/>
    </xf>
    <xf numFmtId="0" fontId="167" fillId="0" borderId="0" xfId="293" applyFont="1" applyAlignment="1">
      <alignment wrapText="1"/>
      <protection/>
    </xf>
    <xf numFmtId="0" fontId="103" fillId="0" borderId="0" xfId="0" applyFont="1" applyFill="1" applyAlignment="1">
      <alignment horizontal="center" vertical="center"/>
    </xf>
    <xf numFmtId="0" fontId="99" fillId="0" borderId="0" xfId="0" applyFont="1" applyFill="1" applyAlignment="1">
      <alignment horizontal="center" vertical="center"/>
    </xf>
    <xf numFmtId="0" fontId="83" fillId="0" borderId="0" xfId="293" applyFont="1" applyAlignment="1">
      <alignment horizontal="center" vertical="center"/>
      <protection/>
    </xf>
  </cellXfs>
  <cellStyles count="408">
    <cellStyle name="Normal" xfId="0"/>
    <cellStyle name="_x0001_" xfId="15"/>
    <cellStyle name="??" xfId="16"/>
    <cellStyle name="?? [0.00]_List-dwgwg" xfId="17"/>
    <cellStyle name="?? [0]" xfId="18"/>
    <cellStyle name="???? [0.00]_List-dwg????" xfId="19"/>
    <cellStyle name="??????????????????? [0]_FTC_OFFER" xfId="20"/>
    <cellStyle name="???????????????????_FTC_OFFER" xfId="21"/>
    <cellStyle name="????_FTC_OFFER" xfId="22"/>
    <cellStyle name="???[0]_Book1" xfId="23"/>
    <cellStyle name="???_???" xfId="24"/>
    <cellStyle name="??_ ??? ???? " xfId="25"/>
    <cellStyle name="_01-THĐịa Phương 2006(30-11-2007)Lưu" xfId="26"/>
    <cellStyle name="_KT (2)" xfId="27"/>
    <cellStyle name="_KT (2)_01-THĐịa Phương 2006(30-11-2007)Lưu" xfId="28"/>
    <cellStyle name="_KT (2)_1" xfId="29"/>
    <cellStyle name="_KT (2)_2" xfId="30"/>
    <cellStyle name="_KT (2)_2_01-THĐịa Phương 2006(30-11-2007)Lưu" xfId="31"/>
    <cellStyle name="_KT (2)_2_TG-TH" xfId="32"/>
    <cellStyle name="_KT (2)_2_TG-TH_01-THĐịa Phương 2006(30-11-2007)Lưu" xfId="33"/>
    <cellStyle name="_KT (2)_3" xfId="34"/>
    <cellStyle name="_KT (2)_3_TG-TH" xfId="35"/>
    <cellStyle name="_KT (2)_3_TG-TH_01-THĐịa Phương 2006(30-11-2007)Lưu" xfId="36"/>
    <cellStyle name="_KT (2)_4" xfId="37"/>
    <cellStyle name="_KT (2)_4_01-THĐịa Phương 2006(30-11-2007)Lưu" xfId="38"/>
    <cellStyle name="_KT (2)_4_TG-TH" xfId="39"/>
    <cellStyle name="_KT (2)_4_TG-TH_01-THĐịa Phương 2006(30-11-2007)Lưu" xfId="40"/>
    <cellStyle name="_KT (2)_5" xfId="41"/>
    <cellStyle name="_KT (2)_TG-TH" xfId="42"/>
    <cellStyle name="_KT_TG" xfId="43"/>
    <cellStyle name="_KT_TG_01-THĐịa Phương 2006(30-11-2007)Lưu" xfId="44"/>
    <cellStyle name="_KT_TG_1" xfId="45"/>
    <cellStyle name="_KT_TG_2" xfId="46"/>
    <cellStyle name="_KT_TG_2_01-THĐịa Phương 2006(30-11-2007)Lưu" xfId="47"/>
    <cellStyle name="_KT_TG_3" xfId="48"/>
    <cellStyle name="_KT_TG_4" xfId="49"/>
    <cellStyle name="_TG-TH" xfId="50"/>
    <cellStyle name="_TG-TH_1" xfId="51"/>
    <cellStyle name="_TG-TH_2" xfId="52"/>
    <cellStyle name="_TG-TH_2_01-THĐịa Phương 2006(30-11-2007)Lưu" xfId="53"/>
    <cellStyle name="_TG-TH_3" xfId="54"/>
    <cellStyle name="_TG-TH_4" xfId="55"/>
    <cellStyle name="_TG-TH_4_01-THĐịa Phương 2006(30-11-2007)Lưu" xfId="56"/>
    <cellStyle name="0" xfId="57"/>
    <cellStyle name="1" xfId="58"/>
    <cellStyle name="¹éºÐÀ²_      " xfId="59"/>
    <cellStyle name="2" xfId="60"/>
    <cellStyle name="20% - Accent1" xfId="61"/>
    <cellStyle name="20% - Accent1 2" xfId="62"/>
    <cellStyle name="20% - Accent1 3" xfId="63"/>
    <cellStyle name="20% - Accent1 4" xfId="64"/>
    <cellStyle name="20% - Accent2" xfId="65"/>
    <cellStyle name="20% - Accent2 2" xfId="66"/>
    <cellStyle name="20% - Accent2 3" xfId="67"/>
    <cellStyle name="20% - Accent2 4" xfId="68"/>
    <cellStyle name="20% - Accent3" xfId="69"/>
    <cellStyle name="20% - Accent3 2" xfId="70"/>
    <cellStyle name="20% - Accent3 3" xfId="71"/>
    <cellStyle name="20% - Accent3 4" xfId="72"/>
    <cellStyle name="20% - Accent4" xfId="73"/>
    <cellStyle name="20% - Accent4 2" xfId="74"/>
    <cellStyle name="20% - Accent4 3" xfId="75"/>
    <cellStyle name="20% - Accent4 4" xfId="76"/>
    <cellStyle name="20% - Accent5" xfId="77"/>
    <cellStyle name="20% - Accent5 2" xfId="78"/>
    <cellStyle name="20% - Accent5 3" xfId="79"/>
    <cellStyle name="20% - Accent5 4" xfId="80"/>
    <cellStyle name="20% - Accent6" xfId="81"/>
    <cellStyle name="20% - Accent6 2" xfId="82"/>
    <cellStyle name="20% - Accent6 3" xfId="83"/>
    <cellStyle name="20% - Accent6 4" xfId="84"/>
    <cellStyle name="3" xfId="85"/>
    <cellStyle name="4" xfId="86"/>
    <cellStyle name="40% - Accent1" xfId="87"/>
    <cellStyle name="40% - Accent1 2" xfId="88"/>
    <cellStyle name="40% - Accent1 3" xfId="89"/>
    <cellStyle name="40% - Accent1 4" xfId="90"/>
    <cellStyle name="40% - Accent2" xfId="91"/>
    <cellStyle name="40% - Accent2 2" xfId="92"/>
    <cellStyle name="40% - Accent2 3" xfId="93"/>
    <cellStyle name="40% - Accent2 4" xfId="94"/>
    <cellStyle name="40% - Accent3" xfId="95"/>
    <cellStyle name="40% - Accent3 2" xfId="96"/>
    <cellStyle name="40% - Accent3 3" xfId="97"/>
    <cellStyle name="40% - Accent3 4" xfId="98"/>
    <cellStyle name="40% - Accent4" xfId="99"/>
    <cellStyle name="40% - Accent4 2" xfId="100"/>
    <cellStyle name="40% - Accent4 3" xfId="101"/>
    <cellStyle name="40% - Accent4 4" xfId="102"/>
    <cellStyle name="40% - Accent5" xfId="103"/>
    <cellStyle name="40% - Accent5 2" xfId="104"/>
    <cellStyle name="40% - Accent5 3" xfId="105"/>
    <cellStyle name="40% - Accent5 4" xfId="106"/>
    <cellStyle name="40% - Accent6" xfId="107"/>
    <cellStyle name="40% - Accent6 2" xfId="108"/>
    <cellStyle name="40% - Accent6 3" xfId="109"/>
    <cellStyle name="40% - Accent6 4" xfId="110"/>
    <cellStyle name="6" xfId="111"/>
    <cellStyle name="60% - Accent1" xfId="112"/>
    <cellStyle name="60% - Accent1 2" xfId="113"/>
    <cellStyle name="60% - Accent1 3" xfId="114"/>
    <cellStyle name="60% - Accent1 4" xfId="115"/>
    <cellStyle name="60% - Accent2" xfId="116"/>
    <cellStyle name="60% - Accent2 2" xfId="117"/>
    <cellStyle name="60% - Accent2 3" xfId="118"/>
    <cellStyle name="60% - Accent2 4" xfId="119"/>
    <cellStyle name="60% - Accent3" xfId="120"/>
    <cellStyle name="60% - Accent3 2" xfId="121"/>
    <cellStyle name="60% - Accent3 3" xfId="122"/>
    <cellStyle name="60% - Accent3 4" xfId="123"/>
    <cellStyle name="60% - Accent4" xfId="124"/>
    <cellStyle name="60% - Accent4 2" xfId="125"/>
    <cellStyle name="60% - Accent4 3" xfId="126"/>
    <cellStyle name="60% - Accent4 4" xfId="127"/>
    <cellStyle name="60% - Accent5" xfId="128"/>
    <cellStyle name="60% - Accent5 2" xfId="129"/>
    <cellStyle name="60% - Accent5 3" xfId="130"/>
    <cellStyle name="60% - Accent5 4" xfId="131"/>
    <cellStyle name="60% - Accent6" xfId="132"/>
    <cellStyle name="60% - Accent6 2" xfId="133"/>
    <cellStyle name="60% - Accent6 3" xfId="134"/>
    <cellStyle name="60% - Accent6 4" xfId="135"/>
    <cellStyle name="74" xfId="136"/>
    <cellStyle name="Accent1" xfId="137"/>
    <cellStyle name="Accent1 2" xfId="138"/>
    <cellStyle name="Accent1 3" xfId="139"/>
    <cellStyle name="Accent1 4" xfId="140"/>
    <cellStyle name="Accent2" xfId="141"/>
    <cellStyle name="Accent2 2" xfId="142"/>
    <cellStyle name="Accent2 3" xfId="143"/>
    <cellStyle name="Accent2 4" xfId="144"/>
    <cellStyle name="Accent3" xfId="145"/>
    <cellStyle name="Accent3 2" xfId="146"/>
    <cellStyle name="Accent3 3" xfId="147"/>
    <cellStyle name="Accent3 4" xfId="148"/>
    <cellStyle name="Accent4" xfId="149"/>
    <cellStyle name="Accent4 2" xfId="150"/>
    <cellStyle name="Accent4 3" xfId="151"/>
    <cellStyle name="Accent4 4" xfId="152"/>
    <cellStyle name="Accent5" xfId="153"/>
    <cellStyle name="Accent5 2" xfId="154"/>
    <cellStyle name="Accent5 3" xfId="155"/>
    <cellStyle name="Accent5 4" xfId="156"/>
    <cellStyle name="Accent6" xfId="157"/>
    <cellStyle name="Accent6 2" xfId="158"/>
    <cellStyle name="Accent6 3" xfId="159"/>
    <cellStyle name="Accent6 4" xfId="160"/>
    <cellStyle name="ÅëÈ­ [0]_      " xfId="161"/>
    <cellStyle name="AeE­ [0]_INQUIRY ¿µ¾÷AßAø " xfId="162"/>
    <cellStyle name="ÅëÈ­ [0]_S" xfId="163"/>
    <cellStyle name="ÅëÈ­_      " xfId="164"/>
    <cellStyle name="AeE­_INQUIRY ¿µ¾÷AßAø " xfId="165"/>
    <cellStyle name="ÅëÈ­_L601CPT" xfId="166"/>
    <cellStyle name="ÄÞ¸¶ [0]_      " xfId="167"/>
    <cellStyle name="AÞ¸¶ [0]_INQUIRY ¿?¾÷AßAø " xfId="168"/>
    <cellStyle name="ÄÞ¸¶ [0]_L601CPT" xfId="169"/>
    <cellStyle name="ÄÞ¸¶_      " xfId="170"/>
    <cellStyle name="AÞ¸¶_INQUIRY ¿?¾÷AßAø " xfId="171"/>
    <cellStyle name="ÄÞ¸¶_L601CPT" xfId="172"/>
    <cellStyle name="AutoFormat Options" xfId="173"/>
    <cellStyle name="Bad" xfId="174"/>
    <cellStyle name="Bad 2" xfId="175"/>
    <cellStyle name="Bad 3" xfId="176"/>
    <cellStyle name="Bad 4" xfId="177"/>
    <cellStyle name="C?AØ_¿?¾÷CoE² " xfId="178"/>
    <cellStyle name="Ç¥ÁØ_      " xfId="179"/>
    <cellStyle name="C￥AØ_¿μ¾÷CoE² " xfId="180"/>
    <cellStyle name="Ç¥ÁØ_±¸¹Ì´ëÃ¥" xfId="181"/>
    <cellStyle name="Calc Currency (0)" xfId="182"/>
    <cellStyle name="Calc Percent (0)" xfId="183"/>
    <cellStyle name="Calc Percent (1)" xfId="184"/>
    <cellStyle name="Calculation" xfId="185"/>
    <cellStyle name="Calculation 2" xfId="186"/>
    <cellStyle name="Calculation 3" xfId="187"/>
    <cellStyle name="Calculation 4" xfId="188"/>
    <cellStyle name="category" xfId="189"/>
    <cellStyle name="Cerrency_Sheet2_XANGDAU" xfId="190"/>
    <cellStyle name="Comma" xfId="191"/>
    <cellStyle name="Comma [0]" xfId="192"/>
    <cellStyle name="Comma 10 4" xfId="193"/>
    <cellStyle name="Comma 2" xfId="194"/>
    <cellStyle name="Comma 2 2" xfId="195"/>
    <cellStyle name="Comma 2 4" xfId="196"/>
    <cellStyle name="Comma 3" xfId="197"/>
    <cellStyle name="Comma 4" xfId="198"/>
    <cellStyle name="Comma 5" xfId="199"/>
    <cellStyle name="Comma 6" xfId="200"/>
    <cellStyle name="Comma 6 2" xfId="201"/>
    <cellStyle name="Comma 7" xfId="202"/>
    <cellStyle name="comma zerodec" xfId="203"/>
    <cellStyle name="Comma0" xfId="204"/>
    <cellStyle name="Currency" xfId="205"/>
    <cellStyle name="Currency [0]" xfId="206"/>
    <cellStyle name="Currency0" xfId="207"/>
    <cellStyle name="Currency1" xfId="208"/>
    <cellStyle name="Check Cell" xfId="209"/>
    <cellStyle name="Check Cell 2" xfId="210"/>
    <cellStyle name="Check Cell 3" xfId="211"/>
    <cellStyle name="Check Cell 4" xfId="212"/>
    <cellStyle name="D1" xfId="213"/>
    <cellStyle name="Date" xfId="214"/>
    <cellStyle name="Dezimal [0]_UXO VII" xfId="215"/>
    <cellStyle name="Dezimal_UXO VII" xfId="216"/>
    <cellStyle name="Dollar (zero dec)" xfId="217"/>
    <cellStyle name="Enter Currency (0)" xfId="218"/>
    <cellStyle name="Explanatory Text" xfId="219"/>
    <cellStyle name="Explanatory Text 2" xfId="220"/>
    <cellStyle name="Explanatory Text 3" xfId="221"/>
    <cellStyle name="Explanatory Text 4" xfId="222"/>
    <cellStyle name="Fixed" xfId="223"/>
    <cellStyle name="Followed Hyperlink" xfId="224"/>
    <cellStyle name="Good" xfId="225"/>
    <cellStyle name="Good 2" xfId="226"/>
    <cellStyle name="Good 3" xfId="227"/>
    <cellStyle name="Good 4" xfId="228"/>
    <cellStyle name="Grey" xfId="229"/>
    <cellStyle name="HEADER" xfId="230"/>
    <cellStyle name="Header1" xfId="231"/>
    <cellStyle name="Header2" xfId="232"/>
    <cellStyle name="Heading 1" xfId="233"/>
    <cellStyle name="Heading 1 2" xfId="234"/>
    <cellStyle name="Heading 1 3" xfId="235"/>
    <cellStyle name="Heading 1 4" xfId="236"/>
    <cellStyle name="Heading 2" xfId="237"/>
    <cellStyle name="Heading 2 2" xfId="238"/>
    <cellStyle name="Heading 2 3" xfId="239"/>
    <cellStyle name="Heading 2 4" xfId="240"/>
    <cellStyle name="Heading 3" xfId="241"/>
    <cellStyle name="Heading 3 2" xfId="242"/>
    <cellStyle name="Heading 3 3" xfId="243"/>
    <cellStyle name="Heading 3 4" xfId="244"/>
    <cellStyle name="Heading 4" xfId="245"/>
    <cellStyle name="Heading 4 2" xfId="246"/>
    <cellStyle name="Heading 4 3" xfId="247"/>
    <cellStyle name="Heading 4 4" xfId="248"/>
    <cellStyle name="HEADING1" xfId="249"/>
    <cellStyle name="HEADING2" xfId="250"/>
    <cellStyle name="Hoa-Scholl" xfId="251"/>
    <cellStyle name="Hyperlink" xfId="252"/>
    <cellStyle name="i·0" xfId="253"/>
    <cellStyle name="Input" xfId="254"/>
    <cellStyle name="Input [yellow]" xfId="255"/>
    <cellStyle name="Input 2" xfId="256"/>
    <cellStyle name="Input 3" xfId="257"/>
    <cellStyle name="Input 4" xfId="258"/>
    <cellStyle name="Link Currency (0)" xfId="259"/>
    <cellStyle name="Linked Cell" xfId="260"/>
    <cellStyle name="Linked Cell 2" xfId="261"/>
    <cellStyle name="Linked Cell 3" xfId="262"/>
    <cellStyle name="Linked Cell 4" xfId="263"/>
    <cellStyle name="Millares [0]_Well Timing" xfId="264"/>
    <cellStyle name="Millares_Well Timing" xfId="265"/>
    <cellStyle name="Milliers [0]_      " xfId="266"/>
    <cellStyle name="Milliers_      " xfId="267"/>
    <cellStyle name="Model" xfId="268"/>
    <cellStyle name="Moneda [0]_Well Timing" xfId="269"/>
    <cellStyle name="Moneda_Well Timing" xfId="270"/>
    <cellStyle name="Monétaire [0]_      " xfId="271"/>
    <cellStyle name="Monétaire_      " xfId="272"/>
    <cellStyle name="n" xfId="273"/>
    <cellStyle name="Neutral" xfId="274"/>
    <cellStyle name="Neutral 2" xfId="275"/>
    <cellStyle name="Neutral 3" xfId="276"/>
    <cellStyle name="Neutral 4" xfId="277"/>
    <cellStyle name="New" xfId="278"/>
    <cellStyle name="New Times Roman" xfId="279"/>
    <cellStyle name="No" xfId="280"/>
    <cellStyle name="no dec" xfId="281"/>
    <cellStyle name="Normal - Style1" xfId="282"/>
    <cellStyle name="Normal 10" xfId="283"/>
    <cellStyle name="Normal 100" xfId="284"/>
    <cellStyle name="Normal 11" xfId="285"/>
    <cellStyle name="Normal 12" xfId="286"/>
    <cellStyle name="Normal 13" xfId="287"/>
    <cellStyle name="Normal 136" xfId="288"/>
    <cellStyle name="Normal 14" xfId="289"/>
    <cellStyle name="Normal 15" xfId="290"/>
    <cellStyle name="Normal 15 2" xfId="291"/>
    <cellStyle name="Normal 16" xfId="292"/>
    <cellStyle name="Normal 2" xfId="293"/>
    <cellStyle name="Normal 2 2" xfId="294"/>
    <cellStyle name="Normal 2 3" xfId="295"/>
    <cellStyle name="Normal 2 4" xfId="296"/>
    <cellStyle name="Normal 2 5" xfId="297"/>
    <cellStyle name="Normal 25" xfId="298"/>
    <cellStyle name="Normal 26" xfId="299"/>
    <cellStyle name="Normal 3" xfId="300"/>
    <cellStyle name="Normal 3 2" xfId="301"/>
    <cellStyle name="Normal 3 3" xfId="302"/>
    <cellStyle name="Normal 3 4" xfId="303"/>
    <cellStyle name="Normal 3 5" xfId="304"/>
    <cellStyle name="Normal 3 6" xfId="305"/>
    <cellStyle name="Normal 4" xfId="306"/>
    <cellStyle name="Normal 5" xfId="307"/>
    <cellStyle name="Normal 7" xfId="308"/>
    <cellStyle name="Normal 8" xfId="309"/>
    <cellStyle name="Normal 82 2" xfId="310"/>
    <cellStyle name="Normal 86 2" xfId="311"/>
    <cellStyle name="Normal 9" xfId="312"/>
    <cellStyle name="Normal_Bang tinh GDP - Cd nam 2004. moi xls" xfId="313"/>
    <cellStyle name="Normal_bao cao ra soat" xfId="314"/>
    <cellStyle name="Normal_Bc KH 2002 -21-7" xfId="315"/>
    <cellStyle name="Normal_Bc KH 2002 -21-7 2" xfId="316"/>
    <cellStyle name="Normal_Bieu BC cap Huyen - Xa " xfId="317"/>
    <cellStyle name="Normal_BieuKH2006-2010toan tinh 2" xfId="318"/>
    <cellStyle name="Normal_BieuKH2006-2010toan tinh1 2" xfId="319"/>
    <cellStyle name="Normal_BieuKH2006-2010toan tinh-da sualan2 2" xfId="320"/>
    <cellStyle name="Normal_BieuKHKTXHthơiky16-20 2" xfId="321"/>
    <cellStyle name="Normal_Bieumau-75" xfId="322"/>
    <cellStyle name="Normal_KH nam 2004 khoi van xa" xfId="323"/>
    <cellStyle name="Normal_Ra soat KH 5 nam (2001-2005) Bao cao Bo 2" xfId="324"/>
    <cellStyle name="Normal_Sheet1" xfId="325"/>
    <cellStyle name="Normal_Sheet1_1" xfId="326"/>
    <cellStyle name="Note" xfId="327"/>
    <cellStyle name="Note 2" xfId="328"/>
    <cellStyle name="Note 3" xfId="329"/>
    <cellStyle name="Note 4" xfId="330"/>
    <cellStyle name="Œ…‹æØ‚è [0.00]_††††† " xfId="331"/>
    <cellStyle name="Œ…‹æØ‚è_††††† " xfId="332"/>
    <cellStyle name="oft Excel]&#13;&#10;Comment=The open=/f lines load custom functions into the Paste Function list.&#13;&#10;Maximized=2&#13;&#10;Basics=1&#13;&#10;A" xfId="333"/>
    <cellStyle name="oft Excel]&#13;&#10;Comment=The open=/f lines load custom functions into the Paste Function list.&#13;&#10;Maximized=3&#13;&#10;Basics=1&#13;&#10;A" xfId="334"/>
    <cellStyle name="omma [0]_Mktg Prog" xfId="335"/>
    <cellStyle name="ormal_Sheet1_1" xfId="336"/>
    <cellStyle name="Output" xfId="337"/>
    <cellStyle name="Output 2" xfId="338"/>
    <cellStyle name="Output 3" xfId="339"/>
    <cellStyle name="Output 4" xfId="340"/>
    <cellStyle name="p" xfId="341"/>
    <cellStyle name="Percent" xfId="342"/>
    <cellStyle name="Percent [2]" xfId="343"/>
    <cellStyle name="PERCENTAGE" xfId="344"/>
    <cellStyle name="PrePop Currency (0)" xfId="345"/>
    <cellStyle name="S—_x0008_" xfId="346"/>
    <cellStyle name="s]&#13;&#10;spooler=yes&#13;&#10;load=&#13;&#10;Beep=yes&#13;&#10;NullPort=None&#13;&#10;BorderWidth=3&#13;&#10;CursorBlinkRate=1200&#13;&#10;DoubleClickSpeed=452&#13;&#10;Programs=co" xfId="347"/>
    <cellStyle name="songuyen" xfId="348"/>
    <cellStyle name="Style 1" xfId="349"/>
    <cellStyle name="Style 2" xfId="350"/>
    <cellStyle name="Style 3" xfId="351"/>
    <cellStyle name="Style 4" xfId="352"/>
    <cellStyle name="Style 5" xfId="353"/>
    <cellStyle name="style_1" xfId="354"/>
    <cellStyle name="Style1" xfId="355"/>
    <cellStyle name="Style2" xfId="356"/>
    <cellStyle name="Style3" xfId="357"/>
    <cellStyle name="Style4" xfId="358"/>
    <cellStyle name="Style5" xfId="359"/>
    <cellStyle name="Style6" xfId="360"/>
    <cellStyle name="Style7" xfId="361"/>
    <cellStyle name="subhead" xfId="362"/>
    <cellStyle name="T" xfId="363"/>
    <cellStyle name="T_01-Tong hop-2007Luu cuoi-sủa Daklak (20-4-2009)du" xfId="364"/>
    <cellStyle name="T_01-THĐịa Phương 2006(30-11-2007)Lưu" xfId="365"/>
    <cellStyle name="T_2007 -Binhphuoc_B01(lần 2thu)" xfId="366"/>
    <cellStyle name="T_Book1" xfId="367"/>
    <cellStyle name="T_TK_HT" xfId="368"/>
    <cellStyle name="T_TK_HT_01-Tong hop-2007Luu cuoi-sủa Daklak (20-4-2009)du" xfId="369"/>
    <cellStyle name="T_TK_HT_2007 -Binhphuoc_B01(lần 2thu)" xfId="370"/>
    <cellStyle name="T_TONGKE" xfId="371"/>
    <cellStyle name="T_TONGKE_01-Tong hop-2007Luu cuoi-sủa Daklak (20-4-2009)du" xfId="372"/>
    <cellStyle name="T_TONGKE_2007 -Binhphuoc_B01(lần 2thu)" xfId="373"/>
    <cellStyle name="Text Indent A" xfId="374"/>
    <cellStyle name="Text Indent B" xfId="375"/>
    <cellStyle name="Title" xfId="376"/>
    <cellStyle name="Title 2" xfId="377"/>
    <cellStyle name="Title 3" xfId="378"/>
    <cellStyle name="Title 4" xfId="379"/>
    <cellStyle name="Total" xfId="380"/>
    <cellStyle name="Total 2" xfId="381"/>
    <cellStyle name="Total 3" xfId="382"/>
    <cellStyle name="Total 4" xfId="383"/>
    <cellStyle name="th" xfId="384"/>
    <cellStyle name="þ_x001D_ð·_x000C_æþ'&#13;ßþU_x0001_Ø_x0005_ü_x0014__x0007__x0001__x0001_" xfId="385"/>
    <cellStyle name="thvt" xfId="386"/>
    <cellStyle name="viet" xfId="387"/>
    <cellStyle name="viet2" xfId="388"/>
    <cellStyle name="Vn Time 13" xfId="389"/>
    <cellStyle name="Vn Time 14" xfId="390"/>
    <cellStyle name="vntxt2" xfId="391"/>
    <cellStyle name="vnhead3" xfId="392"/>
    <cellStyle name="Währung [0]_UXO VII" xfId="393"/>
    <cellStyle name="Währung_UXO VII" xfId="394"/>
    <cellStyle name="Warning Text" xfId="395"/>
    <cellStyle name="Warning Text 2" xfId="396"/>
    <cellStyle name="Warning Text 3" xfId="397"/>
    <cellStyle name="Warning Text 4" xfId="398"/>
    <cellStyle name="xuan" xfId="399"/>
    <cellStyle name="y" xfId="400"/>
    <cellStyle name=" [0.00]_ Att. 1- Cover" xfId="401"/>
    <cellStyle name="_ Att. 1- Cover" xfId="402"/>
    <cellStyle name="?_ Att. 1- Cover" xfId="403"/>
    <cellStyle name="똿뗦먛귟 [0.00]_PRODUCT DETAIL Q1" xfId="404"/>
    <cellStyle name="똿뗦먛귟_PRODUCT DETAIL Q1" xfId="405"/>
    <cellStyle name="믅됞 [0.00]_PRODUCT DETAIL Q1" xfId="406"/>
    <cellStyle name="믅됞_PRODUCT DETAIL Q1" xfId="407"/>
    <cellStyle name="백분율_95" xfId="408"/>
    <cellStyle name="뷭?_BOOKSHIP" xfId="409"/>
    <cellStyle name="콤마 [0]_1202" xfId="410"/>
    <cellStyle name="콤마_1202" xfId="411"/>
    <cellStyle name="통화 [0]_1202" xfId="412"/>
    <cellStyle name="통화_1202" xfId="413"/>
    <cellStyle name="표준_(정보부문)월별인원계획" xfId="414"/>
    <cellStyle name="一般_00Q3902REV.1" xfId="415"/>
    <cellStyle name="千分位[0]_00Q3902REV.1" xfId="416"/>
    <cellStyle name="千分位_00Q3902REV.1" xfId="417"/>
    <cellStyle name="標準_機器ﾘｽト (2)" xfId="418"/>
    <cellStyle name="貨幣 [0]_00Q3902REV.1" xfId="419"/>
    <cellStyle name="貨幣[0]_BRE" xfId="420"/>
    <cellStyle name="貨幣_00Q3902REV.1" xfId="4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Y%202\TONGHOP\LUU_TH\BCKH%20HANG%20NAM\Nam%202020\KTXH%20TH%202019%20KH%202020%20GUI%20UB%20TINH%2006%20Dec_Final\PL1_KTXH%202019-%20KH2020%2006%20De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TH"/>
      <sheetName val="2.SPCY.B"/>
      <sheetName val="2.sp chu yeu"/>
      <sheetName val="3.XH"/>
      <sheetName val="4.VonDT"/>
      <sheetName val="Sheet1"/>
    </sheetNames>
    <sheetDataSet>
      <sheetData sheetId="0">
        <row r="42">
          <cell r="P42">
            <v>1125.4784192916443</v>
          </cell>
        </row>
        <row r="44">
          <cell r="P44">
            <v>16.5</v>
          </cell>
        </row>
        <row r="56">
          <cell r="P56">
            <v>5.03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zoomScale="85" zoomScaleNormal="85" zoomScalePageLayoutView="0" workbookViewId="0" topLeftCell="A1">
      <selection activeCell="B14" sqref="B14"/>
    </sheetView>
  </sheetViews>
  <sheetFormatPr defaultColWidth="9.140625" defaultRowHeight="15"/>
  <cols>
    <col min="1" max="1" width="7.140625" style="0" customWidth="1"/>
    <col min="2" max="2" width="40.8515625" style="0" customWidth="1"/>
    <col min="3" max="15" width="11.421875" style="0" customWidth="1"/>
  </cols>
  <sheetData>
    <row r="1" ht="34.5" customHeight="1">
      <c r="B1" s="301" t="s">
        <v>588</v>
      </c>
    </row>
    <row r="2" spans="1:15" ht="33.75" customHeight="1">
      <c r="A2" s="320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8.75">
      <c r="A3" s="59"/>
      <c r="B3" s="315"/>
      <c r="C3" s="315"/>
      <c r="D3" s="15"/>
      <c r="H3" s="315"/>
      <c r="I3" s="315"/>
      <c r="J3" s="315"/>
      <c r="K3" s="15"/>
      <c r="L3" s="59" t="s">
        <v>600</v>
      </c>
      <c r="O3" s="15"/>
    </row>
    <row r="4" spans="1:15" ht="18.75">
      <c r="A4" s="15"/>
      <c r="B4" s="15"/>
      <c r="C4" s="15"/>
      <c r="D4" s="15"/>
      <c r="E4" s="59"/>
      <c r="H4" s="15"/>
      <c r="I4" s="15"/>
      <c r="J4" s="15"/>
      <c r="K4" s="15"/>
      <c r="L4" s="15"/>
      <c r="M4" s="15"/>
      <c r="N4" s="15"/>
      <c r="O4" s="15"/>
    </row>
    <row r="5" spans="1:16" ht="18.75">
      <c r="A5" s="435" t="s">
        <v>34</v>
      </c>
      <c r="B5" s="435" t="s">
        <v>0</v>
      </c>
      <c r="C5" s="436" t="s">
        <v>609</v>
      </c>
      <c r="D5" s="435" t="s">
        <v>610</v>
      </c>
      <c r="E5" s="435"/>
      <c r="F5" s="435"/>
      <c r="G5" s="435"/>
      <c r="H5" s="435" t="s">
        <v>593</v>
      </c>
      <c r="I5" s="435"/>
      <c r="J5" s="435"/>
      <c r="K5" s="435"/>
      <c r="L5" s="435" t="s">
        <v>638</v>
      </c>
      <c r="M5" s="435"/>
      <c r="N5" s="435"/>
      <c r="O5" s="435"/>
      <c r="P5" s="312"/>
    </row>
    <row r="6" spans="1:15" ht="15.75">
      <c r="A6" s="435"/>
      <c r="B6" s="435"/>
      <c r="C6" s="436"/>
      <c r="D6" s="319" t="s">
        <v>589</v>
      </c>
      <c r="E6" s="319" t="s">
        <v>592</v>
      </c>
      <c r="F6" s="319" t="s">
        <v>591</v>
      </c>
      <c r="G6" s="319" t="s">
        <v>590</v>
      </c>
      <c r="H6" s="319" t="s">
        <v>589</v>
      </c>
      <c r="I6" s="319" t="s">
        <v>592</v>
      </c>
      <c r="J6" s="319" t="s">
        <v>591</v>
      </c>
      <c r="K6" s="319" t="s">
        <v>590</v>
      </c>
      <c r="L6" s="319" t="s">
        <v>589</v>
      </c>
      <c r="M6" s="319" t="s">
        <v>592</v>
      </c>
      <c r="N6" s="319" t="s">
        <v>591</v>
      </c>
      <c r="O6" s="319" t="s">
        <v>590</v>
      </c>
    </row>
    <row r="7" spans="1:15" ht="19.5" customHeight="1">
      <c r="A7" s="311" t="s">
        <v>38</v>
      </c>
      <c r="B7" s="3" t="s">
        <v>617</v>
      </c>
      <c r="C7" s="31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9.5" customHeight="1">
      <c r="A8" s="311"/>
      <c r="B8" s="3" t="s">
        <v>14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9.5" customHeight="1">
      <c r="A9" s="311"/>
      <c r="B9" s="3" t="s">
        <v>15</v>
      </c>
      <c r="C9" s="26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9.5" customHeight="1">
      <c r="A10" s="311"/>
      <c r="B10" s="3" t="s">
        <v>16</v>
      </c>
      <c r="C10" s="26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9.5" customHeight="1">
      <c r="A11" s="311"/>
      <c r="B11" s="3" t="s">
        <v>17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9.5" customHeight="1">
      <c r="A12" s="311"/>
      <c r="B12" s="314" t="s">
        <v>618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9.5" customHeight="1">
      <c r="A13" s="311"/>
      <c r="B13" s="314" t="s">
        <v>619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9.5" customHeight="1">
      <c r="A14" s="311" t="s">
        <v>57</v>
      </c>
      <c r="B14" s="3" t="s">
        <v>594</v>
      </c>
      <c r="C14" s="3"/>
      <c r="D14" s="36"/>
      <c r="E14" s="37"/>
      <c r="F14" s="37"/>
      <c r="G14" s="37"/>
      <c r="H14" s="310"/>
      <c r="I14" s="310"/>
      <c r="J14" s="36"/>
      <c r="K14" s="36"/>
      <c r="L14" s="310"/>
      <c r="M14" s="310"/>
      <c r="N14" s="36"/>
      <c r="O14" s="36"/>
    </row>
    <row r="15" spans="1:15" ht="19.5" customHeight="1">
      <c r="A15" s="311">
        <v>1</v>
      </c>
      <c r="B15" s="3" t="s">
        <v>14</v>
      </c>
      <c r="C15" s="3"/>
      <c r="D15" s="40"/>
      <c r="E15" s="38"/>
      <c r="F15" s="39"/>
      <c r="G15" s="38"/>
      <c r="H15" s="9"/>
      <c r="I15" s="38"/>
      <c r="J15" s="39"/>
      <c r="K15" s="38"/>
      <c r="L15" s="9"/>
      <c r="M15" s="38"/>
      <c r="N15" s="39"/>
      <c r="O15" s="38"/>
    </row>
    <row r="16" spans="1:15" ht="19.5" customHeight="1">
      <c r="A16" s="310"/>
      <c r="B16" s="314" t="s">
        <v>27</v>
      </c>
      <c r="C16" s="3"/>
      <c r="D16" s="41"/>
      <c r="E16" s="41"/>
      <c r="F16" s="41"/>
      <c r="G16" s="41"/>
      <c r="H16" s="12"/>
      <c r="I16" s="41"/>
      <c r="J16" s="42"/>
      <c r="K16" s="41"/>
      <c r="L16" s="12"/>
      <c r="M16" s="41"/>
      <c r="N16" s="42"/>
      <c r="O16" s="41"/>
    </row>
    <row r="17" spans="1:15" ht="19.5" customHeight="1">
      <c r="A17" s="310"/>
      <c r="B17" s="313" t="s">
        <v>596</v>
      </c>
      <c r="C17" s="3"/>
      <c r="D17" s="29"/>
      <c r="E17" s="29"/>
      <c r="F17" s="29"/>
      <c r="G17" s="29"/>
      <c r="H17" s="12"/>
      <c r="I17" s="29"/>
      <c r="J17" s="7"/>
      <c r="K17" s="29"/>
      <c r="L17" s="12"/>
      <c r="M17" s="29"/>
      <c r="N17" s="7"/>
      <c r="O17" s="29"/>
    </row>
    <row r="18" spans="1:15" ht="19.5" customHeight="1">
      <c r="A18" s="310"/>
      <c r="B18" s="313" t="s">
        <v>26</v>
      </c>
      <c r="C18" s="3"/>
      <c r="D18" s="29"/>
      <c r="E18" s="29"/>
      <c r="F18" s="29"/>
      <c r="G18" s="29"/>
      <c r="H18" s="12"/>
      <c r="I18" s="29"/>
      <c r="J18" s="7"/>
      <c r="K18" s="29"/>
      <c r="L18" s="12"/>
      <c r="M18" s="29"/>
      <c r="N18" s="7"/>
      <c r="O18" s="29"/>
    </row>
    <row r="19" spans="1:15" ht="19.5" customHeight="1">
      <c r="A19" s="310"/>
      <c r="B19" s="313" t="s">
        <v>43</v>
      </c>
      <c r="C19" s="3"/>
      <c r="D19" s="29"/>
      <c r="E19" s="29"/>
      <c r="F19" s="29"/>
      <c r="G19" s="29"/>
      <c r="H19" s="12"/>
      <c r="I19" s="29"/>
      <c r="J19" s="7"/>
      <c r="K19" s="29"/>
      <c r="L19" s="12"/>
      <c r="M19" s="29"/>
      <c r="N19" s="7"/>
      <c r="O19" s="29"/>
    </row>
    <row r="20" spans="1:15" ht="19.5" customHeight="1">
      <c r="A20" s="310"/>
      <c r="B20" s="313" t="s">
        <v>597</v>
      </c>
      <c r="C20" s="3"/>
      <c r="D20" s="41"/>
      <c r="E20" s="41"/>
      <c r="F20" s="41"/>
      <c r="G20" s="41"/>
      <c r="H20" s="12"/>
      <c r="I20" s="41"/>
      <c r="J20" s="41"/>
      <c r="K20" s="41"/>
      <c r="L20" s="12"/>
      <c r="M20" s="41"/>
      <c r="N20" s="41"/>
      <c r="O20" s="41"/>
    </row>
    <row r="21" spans="1:15" ht="19.5" customHeight="1">
      <c r="A21" s="310"/>
      <c r="B21" s="313" t="s">
        <v>135</v>
      </c>
      <c r="C21" s="310"/>
      <c r="D21" s="32"/>
      <c r="E21" s="32"/>
      <c r="F21" s="32"/>
      <c r="G21" s="32"/>
      <c r="H21" s="12"/>
      <c r="I21" s="33"/>
      <c r="J21" s="34"/>
      <c r="K21" s="32"/>
      <c r="L21" s="12"/>
      <c r="M21" s="33"/>
      <c r="N21" s="34"/>
      <c r="O21" s="32"/>
    </row>
    <row r="22" spans="1:15" ht="19.5" customHeight="1">
      <c r="A22" s="310"/>
      <c r="B22" s="314" t="s">
        <v>28</v>
      </c>
      <c r="C22" s="310"/>
      <c r="D22" s="32"/>
      <c r="E22" s="32"/>
      <c r="F22" s="32"/>
      <c r="G22" s="32"/>
      <c r="H22" s="12"/>
      <c r="I22" s="33"/>
      <c r="J22" s="34"/>
      <c r="K22" s="32"/>
      <c r="L22" s="12"/>
      <c r="M22" s="33"/>
      <c r="N22" s="34"/>
      <c r="O22" s="32"/>
    </row>
    <row r="23" spans="1:15" ht="19.5" customHeight="1">
      <c r="A23" s="310"/>
      <c r="B23" s="313" t="s">
        <v>598</v>
      </c>
      <c r="C23" s="310"/>
      <c r="D23" s="32"/>
      <c r="E23" s="32"/>
      <c r="F23" s="32"/>
      <c r="G23" s="32"/>
      <c r="H23" s="12"/>
      <c r="I23" s="33"/>
      <c r="J23" s="34"/>
      <c r="K23" s="32"/>
      <c r="L23" s="12"/>
      <c r="M23" s="33"/>
      <c r="N23" s="34"/>
      <c r="O23" s="32"/>
    </row>
    <row r="24" spans="1:15" ht="19.5" customHeight="1">
      <c r="A24" s="310"/>
      <c r="B24" s="313" t="s">
        <v>599</v>
      </c>
      <c r="C24" s="310"/>
      <c r="D24" s="32"/>
      <c r="E24" s="32"/>
      <c r="F24" s="32"/>
      <c r="G24" s="32"/>
      <c r="H24" s="12"/>
      <c r="I24" s="33"/>
      <c r="J24" s="34"/>
      <c r="K24" s="32"/>
      <c r="L24" s="12"/>
      <c r="M24" s="33"/>
      <c r="N24" s="34"/>
      <c r="O24" s="32"/>
    </row>
    <row r="25" spans="1:15" ht="19.5" customHeight="1">
      <c r="A25" s="310"/>
      <c r="B25" s="314" t="s">
        <v>29</v>
      </c>
      <c r="C25" s="310"/>
      <c r="D25" s="32"/>
      <c r="E25" s="32"/>
      <c r="F25" s="32"/>
      <c r="G25" s="32"/>
      <c r="H25" s="12"/>
      <c r="I25" s="33"/>
      <c r="J25" s="34"/>
      <c r="K25" s="32"/>
      <c r="L25" s="12"/>
      <c r="M25" s="33"/>
      <c r="N25" s="34"/>
      <c r="O25" s="32"/>
    </row>
    <row r="26" spans="1:15" ht="19.5" customHeight="1">
      <c r="A26" s="310">
        <v>2</v>
      </c>
      <c r="B26" s="3" t="s">
        <v>15</v>
      </c>
      <c r="C26" s="310"/>
      <c r="D26" s="32"/>
      <c r="E26" s="32"/>
      <c r="F26" s="32"/>
      <c r="G26" s="32"/>
      <c r="H26" s="12"/>
      <c r="I26" s="33"/>
      <c r="J26" s="34"/>
      <c r="K26" s="32"/>
      <c r="L26" s="12"/>
      <c r="M26" s="33"/>
      <c r="N26" s="34"/>
      <c r="O26" s="32"/>
    </row>
    <row r="27" spans="1:15" ht="19.5" customHeight="1">
      <c r="A27" s="310" t="s">
        <v>147</v>
      </c>
      <c r="B27" s="314" t="s">
        <v>20</v>
      </c>
      <c r="C27" s="310"/>
      <c r="D27" s="32"/>
      <c r="E27" s="32"/>
      <c r="F27" s="32"/>
      <c r="G27" s="32"/>
      <c r="H27" s="12"/>
      <c r="I27" s="33"/>
      <c r="J27" s="34"/>
      <c r="K27" s="32"/>
      <c r="L27" s="12"/>
      <c r="M27" s="33"/>
      <c r="N27" s="34"/>
      <c r="O27" s="32"/>
    </row>
    <row r="28" spans="1:15" ht="19.5" customHeight="1">
      <c r="A28" s="310" t="s">
        <v>621</v>
      </c>
      <c r="B28" s="317" t="s">
        <v>624</v>
      </c>
      <c r="C28" s="310"/>
      <c r="D28" s="32"/>
      <c r="E28" s="32"/>
      <c r="F28" s="32"/>
      <c r="G28" s="32"/>
      <c r="H28" s="12"/>
      <c r="I28" s="33"/>
      <c r="J28" s="34"/>
      <c r="K28" s="32"/>
      <c r="L28" s="12"/>
      <c r="M28" s="33"/>
      <c r="N28" s="34"/>
      <c r="O28" s="32"/>
    </row>
    <row r="29" spans="1:15" ht="19.5" customHeight="1">
      <c r="A29" s="310"/>
      <c r="B29" s="313" t="s">
        <v>602</v>
      </c>
      <c r="C29" s="310"/>
      <c r="D29" s="32"/>
      <c r="E29" s="32"/>
      <c r="F29" s="32"/>
      <c r="G29" s="32"/>
      <c r="H29" s="12"/>
      <c r="I29" s="33"/>
      <c r="J29" s="34"/>
      <c r="K29" s="32"/>
      <c r="L29" s="12"/>
      <c r="M29" s="33"/>
      <c r="N29" s="34"/>
      <c r="O29" s="32"/>
    </row>
    <row r="30" spans="1:15" ht="19.5" customHeight="1">
      <c r="A30" s="310"/>
      <c r="B30" s="313" t="s">
        <v>60</v>
      </c>
      <c r="C30" s="310"/>
      <c r="D30" s="32"/>
      <c r="E30" s="32"/>
      <c r="F30" s="32"/>
      <c r="G30" s="32"/>
      <c r="H30" s="12"/>
      <c r="I30" s="33"/>
      <c r="J30" s="34"/>
      <c r="K30" s="32"/>
      <c r="L30" s="12"/>
      <c r="M30" s="33"/>
      <c r="N30" s="34"/>
      <c r="O30" s="32"/>
    </row>
    <row r="31" spans="1:15" ht="19.5" customHeight="1">
      <c r="A31" s="310"/>
      <c r="B31" s="313" t="s">
        <v>62</v>
      </c>
      <c r="C31" s="310"/>
      <c r="D31" s="32"/>
      <c r="E31" s="32"/>
      <c r="F31" s="32"/>
      <c r="G31" s="32"/>
      <c r="H31" s="12"/>
      <c r="I31" s="33"/>
      <c r="J31" s="34"/>
      <c r="K31" s="32"/>
      <c r="L31" s="12"/>
      <c r="M31" s="33"/>
      <c r="N31" s="34"/>
      <c r="O31" s="32"/>
    </row>
    <row r="32" spans="1:15" ht="19.5" customHeight="1">
      <c r="A32" s="310" t="s">
        <v>620</v>
      </c>
      <c r="B32" s="317" t="s">
        <v>623</v>
      </c>
      <c r="C32" s="310"/>
      <c r="D32" s="32"/>
      <c r="E32" s="32"/>
      <c r="F32" s="32"/>
      <c r="G32" s="32"/>
      <c r="H32" s="12"/>
      <c r="I32" s="33"/>
      <c r="J32" s="34"/>
      <c r="K32" s="32"/>
      <c r="L32" s="12"/>
      <c r="M32" s="33"/>
      <c r="N32" s="34"/>
      <c r="O32" s="32"/>
    </row>
    <row r="33" spans="1:15" ht="19.5" customHeight="1">
      <c r="A33" s="310"/>
      <c r="B33" s="313" t="s">
        <v>65</v>
      </c>
      <c r="C33" s="310"/>
      <c r="D33" s="41"/>
      <c r="E33" s="41"/>
      <c r="F33" s="41"/>
      <c r="G33" s="41"/>
      <c r="H33" s="12"/>
      <c r="I33" s="41"/>
      <c r="J33" s="41"/>
      <c r="K33" s="41"/>
      <c r="L33" s="12"/>
      <c r="M33" s="41"/>
      <c r="N33" s="41"/>
      <c r="O33" s="41"/>
    </row>
    <row r="34" spans="1:15" ht="19.5" customHeight="1">
      <c r="A34" s="310"/>
      <c r="B34" s="313" t="s">
        <v>66</v>
      </c>
      <c r="C34" s="310"/>
      <c r="D34" s="41"/>
      <c r="E34" s="41"/>
      <c r="F34" s="41"/>
      <c r="G34" s="41"/>
      <c r="H34" s="11"/>
      <c r="I34" s="41"/>
      <c r="J34" s="41"/>
      <c r="K34" s="41"/>
      <c r="L34" s="11"/>
      <c r="M34" s="41"/>
      <c r="N34" s="41"/>
      <c r="O34" s="41"/>
    </row>
    <row r="35" spans="1:15" ht="19.5" customHeight="1">
      <c r="A35" s="311"/>
      <c r="B35" s="313" t="s">
        <v>68</v>
      </c>
      <c r="C35" s="311"/>
      <c r="D35" s="43"/>
      <c r="E35" s="43"/>
      <c r="F35" s="43"/>
      <c r="G35" s="43"/>
      <c r="H35" s="10"/>
      <c r="I35" s="43"/>
      <c r="J35" s="43"/>
      <c r="K35" s="43"/>
      <c r="L35" s="10"/>
      <c r="M35" s="43"/>
      <c r="N35" s="43"/>
      <c r="O35" s="43"/>
    </row>
    <row r="36" spans="1:15" ht="19.5" customHeight="1">
      <c r="A36" s="310"/>
      <c r="B36" s="313" t="s">
        <v>69</v>
      </c>
      <c r="C36" s="310"/>
      <c r="D36" s="44"/>
      <c r="E36" s="44"/>
      <c r="F36" s="44"/>
      <c r="G36" s="44"/>
      <c r="H36" s="8"/>
      <c r="I36" s="44"/>
      <c r="J36" s="44"/>
      <c r="K36" s="44"/>
      <c r="L36" s="8"/>
      <c r="M36" s="44"/>
      <c r="N36" s="44"/>
      <c r="O36" s="44"/>
    </row>
    <row r="37" spans="1:15" ht="19.5" customHeight="1">
      <c r="A37" s="310"/>
      <c r="B37" s="313" t="s">
        <v>71</v>
      </c>
      <c r="C37" s="310"/>
      <c r="D37" s="30"/>
      <c r="E37" s="30"/>
      <c r="F37" s="30"/>
      <c r="G37" s="30"/>
      <c r="H37" s="8"/>
      <c r="I37" s="30"/>
      <c r="J37" s="30"/>
      <c r="K37" s="30"/>
      <c r="L37" s="8"/>
      <c r="M37" s="30"/>
      <c r="N37" s="30"/>
      <c r="O37" s="30"/>
    </row>
    <row r="38" spans="1:15" ht="19.5" customHeight="1">
      <c r="A38" s="310"/>
      <c r="B38" s="313" t="s">
        <v>73</v>
      </c>
      <c r="C38" s="310"/>
      <c r="D38" s="30"/>
      <c r="E38" s="30"/>
      <c r="F38" s="30"/>
      <c r="G38" s="30"/>
      <c r="H38" s="8"/>
      <c r="I38" s="30"/>
      <c r="J38" s="30"/>
      <c r="K38" s="30"/>
      <c r="L38" s="8"/>
      <c r="M38" s="30"/>
      <c r="N38" s="30"/>
      <c r="O38" s="30"/>
    </row>
    <row r="39" spans="1:15" ht="19.5" customHeight="1">
      <c r="A39" s="310"/>
      <c r="B39" s="313" t="s">
        <v>75</v>
      </c>
      <c r="C39" s="310"/>
      <c r="D39" s="30"/>
      <c r="E39" s="30"/>
      <c r="F39" s="30"/>
      <c r="G39" s="30"/>
      <c r="H39" s="8"/>
      <c r="I39" s="30"/>
      <c r="J39" s="30"/>
      <c r="K39" s="30"/>
      <c r="L39" s="8"/>
      <c r="M39" s="30"/>
      <c r="N39" s="30"/>
      <c r="O39" s="30"/>
    </row>
    <row r="40" spans="1:15" ht="19.5" customHeight="1">
      <c r="A40" s="310"/>
      <c r="B40" s="313" t="s">
        <v>77</v>
      </c>
      <c r="C40" s="310"/>
      <c r="D40" s="44"/>
      <c r="E40" s="44"/>
      <c r="F40" s="44"/>
      <c r="G40" s="44"/>
      <c r="H40" s="8"/>
      <c r="I40" s="44"/>
      <c r="J40" s="44"/>
      <c r="K40" s="44"/>
      <c r="L40" s="8"/>
      <c r="M40" s="44"/>
      <c r="N40" s="44"/>
      <c r="O40" s="44"/>
    </row>
    <row r="41" spans="1:15" ht="19.5" customHeight="1">
      <c r="A41" s="310"/>
      <c r="B41" s="313" t="s">
        <v>601</v>
      </c>
      <c r="C41" s="310"/>
      <c r="D41" s="31"/>
      <c r="E41" s="31"/>
      <c r="F41" s="31"/>
      <c r="G41" s="31"/>
      <c r="H41" s="8"/>
      <c r="I41" s="31"/>
      <c r="J41" s="31"/>
      <c r="K41" s="31"/>
      <c r="L41" s="8"/>
      <c r="M41" s="31"/>
      <c r="N41" s="31"/>
      <c r="O41" s="31"/>
    </row>
    <row r="42" spans="1:15" ht="19.5" customHeight="1">
      <c r="A42" s="310"/>
      <c r="B42" s="313" t="s">
        <v>80</v>
      </c>
      <c r="C42" s="310"/>
      <c r="D42" s="31"/>
      <c r="E42" s="31"/>
      <c r="F42" s="31"/>
      <c r="G42" s="31"/>
      <c r="H42" s="8"/>
      <c r="I42" s="31"/>
      <c r="J42" s="31"/>
      <c r="K42" s="31"/>
      <c r="L42" s="8"/>
      <c r="M42" s="31"/>
      <c r="N42" s="31"/>
      <c r="O42" s="31"/>
    </row>
    <row r="43" spans="1:15" ht="19.5" customHeight="1">
      <c r="A43" s="310"/>
      <c r="B43" s="313" t="s">
        <v>82</v>
      </c>
      <c r="C43" s="310"/>
      <c r="D43" s="44"/>
      <c r="E43" s="44"/>
      <c r="F43" s="44"/>
      <c r="G43" s="44"/>
      <c r="H43" s="8"/>
      <c r="J43" s="44"/>
      <c r="K43" s="44"/>
      <c r="L43" s="8"/>
      <c r="N43" s="44"/>
      <c r="O43" s="44"/>
    </row>
    <row r="44" spans="1:15" ht="19.5" customHeight="1">
      <c r="A44" s="310"/>
      <c r="B44" s="313" t="s">
        <v>83</v>
      </c>
      <c r="C44" s="310"/>
      <c r="D44" s="44"/>
      <c r="E44" s="44"/>
      <c r="F44" s="44"/>
      <c r="G44" s="44"/>
      <c r="H44" s="8"/>
      <c r="I44" s="44"/>
      <c r="J44" s="44"/>
      <c r="K44" s="44"/>
      <c r="L44" s="8"/>
      <c r="M44" s="44"/>
      <c r="N44" s="44"/>
      <c r="O44" s="44"/>
    </row>
    <row r="45" spans="1:15" ht="19.5" customHeight="1">
      <c r="A45" s="311"/>
      <c r="B45" s="313" t="s">
        <v>84</v>
      </c>
      <c r="C45" s="311"/>
      <c r="D45" s="38"/>
      <c r="E45" s="38"/>
      <c r="F45" s="38"/>
      <c r="G45" s="38"/>
      <c r="H45" s="28"/>
      <c r="I45" s="38"/>
      <c r="J45" s="38"/>
      <c r="K45" s="38"/>
      <c r="L45" s="28"/>
      <c r="M45" s="38"/>
      <c r="N45" s="38"/>
      <c r="O45" s="38"/>
    </row>
    <row r="46" spans="1:15" ht="19.5" customHeight="1">
      <c r="A46" s="310"/>
      <c r="B46" s="313" t="s">
        <v>85</v>
      </c>
      <c r="C46" s="310"/>
      <c r="D46" s="41"/>
      <c r="E46" s="41"/>
      <c r="F46" s="41"/>
      <c r="G46" s="41"/>
      <c r="H46" s="7"/>
      <c r="I46" s="41"/>
      <c r="J46" s="41"/>
      <c r="K46" s="41"/>
      <c r="L46" s="7"/>
      <c r="M46" s="41"/>
      <c r="N46" s="41"/>
      <c r="O46" s="41"/>
    </row>
    <row r="47" spans="1:15" ht="19.5" customHeight="1">
      <c r="A47" s="310"/>
      <c r="B47" s="313" t="s">
        <v>87</v>
      </c>
      <c r="C47" s="310"/>
      <c r="D47" s="29"/>
      <c r="E47" s="29"/>
      <c r="F47" s="7"/>
      <c r="G47" s="29"/>
      <c r="H47" s="7"/>
      <c r="I47" s="29"/>
      <c r="J47" s="29"/>
      <c r="K47" s="29"/>
      <c r="L47" s="7"/>
      <c r="M47" s="29"/>
      <c r="N47" s="29"/>
      <c r="O47" s="29"/>
    </row>
    <row r="48" spans="1:15" ht="19.5" customHeight="1">
      <c r="A48" s="310" t="s">
        <v>627</v>
      </c>
      <c r="B48" s="317" t="s">
        <v>622</v>
      </c>
      <c r="C48" s="310"/>
      <c r="D48" s="29"/>
      <c r="E48" s="29"/>
      <c r="F48" s="7"/>
      <c r="G48" s="29"/>
      <c r="H48" s="7"/>
      <c r="I48" s="29"/>
      <c r="J48" s="29"/>
      <c r="K48" s="29"/>
      <c r="L48" s="7"/>
      <c r="M48" s="29"/>
      <c r="N48" s="29"/>
      <c r="O48" s="29"/>
    </row>
    <row r="49" spans="1:15" ht="19.5" customHeight="1">
      <c r="A49" s="310"/>
      <c r="B49" s="313" t="s">
        <v>89</v>
      </c>
      <c r="C49" s="310"/>
      <c r="D49" s="29"/>
      <c r="E49" s="29"/>
      <c r="F49" s="7"/>
      <c r="G49" s="29"/>
      <c r="H49" s="7"/>
      <c r="I49" s="29"/>
      <c r="J49" s="29"/>
      <c r="K49" s="29"/>
      <c r="L49" s="7"/>
      <c r="M49" s="29"/>
      <c r="N49" s="29"/>
      <c r="O49" s="29"/>
    </row>
    <row r="50" spans="1:15" ht="19.5" customHeight="1">
      <c r="A50" s="310"/>
      <c r="B50" s="313" t="s">
        <v>90</v>
      </c>
      <c r="C50" s="310"/>
      <c r="D50" s="29"/>
      <c r="E50" s="29"/>
      <c r="F50" s="7"/>
      <c r="G50" s="29"/>
      <c r="H50" s="7"/>
      <c r="I50" s="29"/>
      <c r="J50" s="29"/>
      <c r="K50" s="29"/>
      <c r="L50" s="7"/>
      <c r="M50" s="29"/>
      <c r="N50" s="29"/>
      <c r="O50" s="29"/>
    </row>
    <row r="51" spans="1:15" ht="19.5" customHeight="1">
      <c r="A51" s="310" t="s">
        <v>626</v>
      </c>
      <c r="B51" s="317" t="s">
        <v>625</v>
      </c>
      <c r="C51" s="310"/>
      <c r="D51" s="29"/>
      <c r="E51" s="29"/>
      <c r="F51" s="7"/>
      <c r="G51" s="29"/>
      <c r="H51" s="7"/>
      <c r="I51" s="29"/>
      <c r="J51" s="29"/>
      <c r="K51" s="29"/>
      <c r="L51" s="7"/>
      <c r="M51" s="29"/>
      <c r="N51" s="29"/>
      <c r="O51" s="29"/>
    </row>
    <row r="52" spans="1:15" ht="19.5" customHeight="1">
      <c r="A52" s="310"/>
      <c r="B52" s="313" t="s">
        <v>93</v>
      </c>
      <c r="C52" s="310"/>
      <c r="D52" s="41"/>
      <c r="E52" s="41"/>
      <c r="F52" s="41"/>
      <c r="G52" s="41"/>
      <c r="H52" s="7"/>
      <c r="I52" s="41"/>
      <c r="J52" s="41"/>
      <c r="K52" s="41"/>
      <c r="L52" s="7"/>
      <c r="M52" s="41"/>
      <c r="N52" s="41"/>
      <c r="O52" s="41"/>
    </row>
    <row r="53" spans="1:15" ht="19.5" customHeight="1">
      <c r="A53" s="310"/>
      <c r="B53" s="313" t="s">
        <v>135</v>
      </c>
      <c r="C53" s="310"/>
      <c r="D53" s="32"/>
      <c r="E53" s="32"/>
      <c r="F53" s="7"/>
      <c r="G53" s="32"/>
      <c r="H53" s="7"/>
      <c r="I53" s="32"/>
      <c r="J53" s="32"/>
      <c r="K53" s="32"/>
      <c r="L53" s="7"/>
      <c r="M53" s="32"/>
      <c r="N53" s="32"/>
      <c r="O53" s="32"/>
    </row>
    <row r="54" spans="1:15" ht="19.5" customHeight="1">
      <c r="A54" s="310" t="s">
        <v>150</v>
      </c>
      <c r="B54" s="314" t="s">
        <v>21</v>
      </c>
      <c r="C54" s="310"/>
      <c r="D54" s="32"/>
      <c r="E54" s="32"/>
      <c r="F54" s="7"/>
      <c r="G54" s="32"/>
      <c r="H54" s="7"/>
      <c r="I54" s="32"/>
      <c r="J54" s="32"/>
      <c r="K54" s="32"/>
      <c r="L54" s="7"/>
      <c r="M54" s="32"/>
      <c r="N54" s="32"/>
      <c r="O54" s="32"/>
    </row>
    <row r="55" spans="1:15" ht="19.5" customHeight="1">
      <c r="A55" s="310"/>
      <c r="B55" s="317" t="s">
        <v>628</v>
      </c>
      <c r="C55" s="310"/>
      <c r="D55" s="41"/>
      <c r="E55" s="41"/>
      <c r="F55" s="41"/>
      <c r="G55" s="41"/>
      <c r="H55" s="7"/>
      <c r="I55" s="41"/>
      <c r="J55" s="41"/>
      <c r="K55" s="41"/>
      <c r="L55" s="7"/>
      <c r="M55" s="41"/>
      <c r="N55" s="41"/>
      <c r="O55" s="41"/>
    </row>
    <row r="56" spans="1:15" ht="19.5" customHeight="1">
      <c r="A56" s="310"/>
      <c r="B56" s="317" t="s">
        <v>629</v>
      </c>
      <c r="C56" s="310"/>
      <c r="D56" s="41"/>
      <c r="E56" s="41"/>
      <c r="F56" s="41"/>
      <c r="G56" s="41"/>
      <c r="H56" s="7"/>
      <c r="I56" s="41"/>
      <c r="J56" s="41"/>
      <c r="K56" s="41"/>
      <c r="L56" s="7"/>
      <c r="M56" s="41"/>
      <c r="N56" s="41"/>
      <c r="O56" s="41"/>
    </row>
    <row r="57" spans="1:15" ht="19.5" customHeight="1">
      <c r="A57" s="310"/>
      <c r="B57" s="317" t="s">
        <v>630</v>
      </c>
      <c r="C57" s="310"/>
      <c r="D57" s="41"/>
      <c r="E57" s="41"/>
      <c r="F57" s="41"/>
      <c r="G57" s="41"/>
      <c r="H57" s="7"/>
      <c r="I57" s="41"/>
      <c r="J57" s="41"/>
      <c r="K57" s="41"/>
      <c r="L57" s="7"/>
      <c r="M57" s="41"/>
      <c r="N57" s="41"/>
      <c r="O57" s="41"/>
    </row>
    <row r="58" spans="1:15" ht="19.5" customHeight="1">
      <c r="A58" s="311">
        <v>3</v>
      </c>
      <c r="B58" s="3" t="s">
        <v>16</v>
      </c>
      <c r="C58" s="311"/>
      <c r="D58" s="43"/>
      <c r="E58" s="43"/>
      <c r="F58" s="43"/>
      <c r="G58" s="43"/>
      <c r="H58" s="7"/>
      <c r="I58" s="43"/>
      <c r="J58" s="43"/>
      <c r="K58" s="43"/>
      <c r="L58" s="7"/>
      <c r="M58" s="43"/>
      <c r="N58" s="43"/>
      <c r="O58" s="43"/>
    </row>
    <row r="59" spans="1:15" ht="19.5" customHeight="1">
      <c r="A59" s="310"/>
      <c r="B59" s="314" t="s">
        <v>631</v>
      </c>
      <c r="C59" s="310"/>
      <c r="D59" s="44"/>
      <c r="E59" s="44"/>
      <c r="F59" s="44"/>
      <c r="G59" s="44"/>
      <c r="I59" s="44"/>
      <c r="J59" s="44"/>
      <c r="K59" s="44"/>
      <c r="M59" s="44"/>
      <c r="N59" s="44"/>
      <c r="O59" s="44"/>
    </row>
    <row r="60" spans="1:15" ht="19.5" customHeight="1">
      <c r="A60" s="310"/>
      <c r="B60" s="317" t="s">
        <v>632</v>
      </c>
      <c r="C60" s="310"/>
      <c r="D60" s="44"/>
      <c r="E60" s="44"/>
      <c r="F60" s="44"/>
      <c r="G60" s="44"/>
      <c r="H60" s="44"/>
      <c r="I60" s="44"/>
      <c r="J60" s="44"/>
      <c r="K60" s="7"/>
      <c r="L60" s="44"/>
      <c r="M60" s="44"/>
      <c r="N60" s="44"/>
      <c r="O60" s="7"/>
    </row>
    <row r="61" spans="1:15" ht="19.5" customHeight="1">
      <c r="A61" s="310"/>
      <c r="B61" s="317" t="s">
        <v>633</v>
      </c>
      <c r="C61" s="310"/>
      <c r="D61" s="44"/>
      <c r="E61" s="44"/>
      <c r="F61" s="44"/>
      <c r="G61" s="44"/>
      <c r="H61" s="44"/>
      <c r="I61" s="44"/>
      <c r="J61" s="44"/>
      <c r="K61" s="7"/>
      <c r="L61" s="44"/>
      <c r="M61" s="44"/>
      <c r="N61" s="44"/>
      <c r="O61" s="7"/>
    </row>
    <row r="62" spans="1:15" ht="19.5" customHeight="1">
      <c r="A62" s="310"/>
      <c r="B62" s="317" t="s">
        <v>634</v>
      </c>
      <c r="C62" s="310"/>
      <c r="D62" s="44"/>
      <c r="E62" s="44"/>
      <c r="F62" s="44"/>
      <c r="G62" s="44"/>
      <c r="H62" s="44"/>
      <c r="I62" s="44"/>
      <c r="J62" s="44"/>
      <c r="K62" s="7"/>
      <c r="L62" s="44"/>
      <c r="M62" s="44"/>
      <c r="N62" s="44"/>
      <c r="O62" s="7"/>
    </row>
    <row r="63" spans="1:15" ht="19.5" customHeight="1">
      <c r="A63" s="310"/>
      <c r="B63" s="314" t="s">
        <v>603</v>
      </c>
      <c r="C63" s="310"/>
      <c r="D63" s="45"/>
      <c r="E63" s="45"/>
      <c r="F63" s="19"/>
      <c r="G63" s="45"/>
      <c r="H63" s="44"/>
      <c r="I63" s="44"/>
      <c r="J63" s="45"/>
      <c r="K63" s="45"/>
      <c r="L63" s="44"/>
      <c r="M63" s="44"/>
      <c r="N63" s="45"/>
      <c r="O63" s="45"/>
    </row>
    <row r="64" spans="1:15" ht="19.5" customHeight="1">
      <c r="A64" s="310"/>
      <c r="B64" s="314" t="s">
        <v>604</v>
      </c>
      <c r="C64" s="310"/>
      <c r="D64" s="45"/>
      <c r="E64" s="45"/>
      <c r="F64" s="19"/>
      <c r="G64" s="45"/>
      <c r="H64" s="44"/>
      <c r="I64" s="318"/>
      <c r="J64" s="45"/>
      <c r="K64" s="45"/>
      <c r="L64" s="44"/>
      <c r="M64" s="318"/>
      <c r="N64" s="45"/>
      <c r="O64" s="45"/>
    </row>
    <row r="65" spans="1:15" ht="19.5" customHeight="1">
      <c r="A65" s="310"/>
      <c r="B65" s="314" t="s">
        <v>607</v>
      </c>
      <c r="C65" s="310"/>
      <c r="D65" s="45"/>
      <c r="E65" s="45"/>
      <c r="F65" s="19"/>
      <c r="G65" s="45"/>
      <c r="H65" s="44"/>
      <c r="I65" s="44"/>
      <c r="J65" s="45"/>
      <c r="K65" s="45"/>
      <c r="L65" s="44"/>
      <c r="M65" s="44"/>
      <c r="N65" s="45"/>
      <c r="O65" s="45"/>
    </row>
    <row r="66" spans="1:15" ht="19.5" customHeight="1">
      <c r="A66" s="310"/>
      <c r="B66" s="314" t="s">
        <v>608</v>
      </c>
      <c r="C66" s="310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</row>
    <row r="67" spans="1:15" ht="19.5" customHeight="1">
      <c r="A67" s="310"/>
      <c r="B67" s="314" t="s">
        <v>605</v>
      </c>
      <c r="C67" s="310"/>
      <c r="D67" s="19"/>
      <c r="E67" s="19"/>
      <c r="F67" s="19"/>
      <c r="G67" s="45"/>
      <c r="H67" s="44"/>
      <c r="I67" s="44"/>
      <c r="J67" s="19"/>
      <c r="K67" s="19"/>
      <c r="L67" s="44"/>
      <c r="M67" s="44"/>
      <c r="N67" s="19"/>
      <c r="O67" s="19"/>
    </row>
    <row r="68" spans="1:15" ht="19.5" customHeight="1">
      <c r="A68" s="310"/>
      <c r="B68" s="314" t="s">
        <v>635</v>
      </c>
      <c r="C68" s="310"/>
      <c r="D68" s="19"/>
      <c r="E68" s="19"/>
      <c r="F68" s="19"/>
      <c r="G68" s="45"/>
      <c r="H68" s="44"/>
      <c r="I68" s="44"/>
      <c r="J68" s="19"/>
      <c r="K68" s="19"/>
      <c r="L68" s="44"/>
      <c r="M68" s="44"/>
      <c r="N68" s="19"/>
      <c r="O68" s="19"/>
    </row>
    <row r="69" spans="1:15" ht="19.5" customHeight="1">
      <c r="A69" s="310"/>
      <c r="B69" s="314" t="s">
        <v>636</v>
      </c>
      <c r="C69" s="310"/>
      <c r="D69" s="19"/>
      <c r="E69" s="19"/>
      <c r="F69" s="19"/>
      <c r="G69" s="45"/>
      <c r="H69" s="44"/>
      <c r="I69" s="44"/>
      <c r="J69" s="19"/>
      <c r="K69" s="19"/>
      <c r="L69" s="44"/>
      <c r="M69" s="44"/>
      <c r="N69" s="19"/>
      <c r="O69" s="19"/>
    </row>
    <row r="70" spans="1:15" ht="19.5" customHeight="1">
      <c r="A70" s="310"/>
      <c r="B70" s="314" t="s">
        <v>606</v>
      </c>
      <c r="C70" s="310"/>
      <c r="D70" s="19"/>
      <c r="E70" s="19"/>
      <c r="F70" s="19"/>
      <c r="G70" s="45"/>
      <c r="H70" s="44"/>
      <c r="I70" s="44"/>
      <c r="J70" s="19"/>
      <c r="K70" s="19"/>
      <c r="L70" s="44"/>
      <c r="M70" s="44"/>
      <c r="N70" s="19"/>
      <c r="O70" s="19"/>
    </row>
    <row r="71" spans="1:15" ht="19.5" customHeight="1">
      <c r="A71" s="310"/>
      <c r="B71" s="314" t="s">
        <v>343</v>
      </c>
      <c r="C71" s="310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</row>
    <row r="72" spans="1:15" ht="19.5" customHeight="1">
      <c r="A72" s="311" t="s">
        <v>104</v>
      </c>
      <c r="B72" s="3" t="s">
        <v>595</v>
      </c>
      <c r="C72" s="37"/>
      <c r="D72" s="37"/>
      <c r="E72" s="37"/>
      <c r="F72" s="37"/>
      <c r="G72" s="37"/>
      <c r="H72" s="44"/>
      <c r="I72" s="37"/>
      <c r="J72" s="37"/>
      <c r="K72" s="37"/>
      <c r="L72" s="44"/>
      <c r="M72" s="37"/>
      <c r="N72" s="37"/>
      <c r="O72" s="37"/>
    </row>
    <row r="73" spans="1:15" ht="19.5" customHeight="1">
      <c r="A73" s="311">
        <v>1</v>
      </c>
      <c r="B73" s="3" t="s">
        <v>611</v>
      </c>
      <c r="C73" s="37"/>
      <c r="D73" s="37"/>
      <c r="E73" s="37"/>
      <c r="F73" s="37"/>
      <c r="G73" s="37"/>
      <c r="H73" s="44"/>
      <c r="I73" s="37"/>
      <c r="J73" s="37"/>
      <c r="K73" s="37"/>
      <c r="L73" s="44"/>
      <c r="M73" s="37"/>
      <c r="N73" s="37"/>
      <c r="O73" s="37"/>
    </row>
    <row r="74" spans="1:15" ht="19.5" customHeight="1">
      <c r="A74" s="311">
        <v>2</v>
      </c>
      <c r="B74" s="3" t="s">
        <v>612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ht="19.5" customHeight="1">
      <c r="A75" s="311" t="s">
        <v>280</v>
      </c>
      <c r="B75" s="3" t="s">
        <v>615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ht="19.5" customHeight="1">
      <c r="A76" s="311">
        <v>1</v>
      </c>
      <c r="B76" s="3" t="s">
        <v>613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ht="19.5" customHeight="1">
      <c r="A77" s="311">
        <v>2</v>
      </c>
      <c r="B77" s="3" t="s">
        <v>637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ht="19.5" customHeight="1">
      <c r="A78" s="311">
        <v>3</v>
      </c>
      <c r="B78" s="3" t="s">
        <v>614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ht="19.5" customHeight="1">
      <c r="A79" s="311">
        <v>4</v>
      </c>
      <c r="B79" s="3" t="s">
        <v>616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7" spans="4:15" ht="14.25">
      <c r="D87" s="27"/>
      <c r="H87" s="27"/>
      <c r="I87" s="27"/>
      <c r="J87" s="27"/>
      <c r="K87" s="27"/>
      <c r="L87" s="27"/>
      <c r="M87" s="27"/>
      <c r="N87" s="27"/>
      <c r="O87" s="27"/>
    </row>
    <row r="88" spans="4:15" ht="14.25">
      <c r="D88" s="27"/>
      <c r="H88" s="27"/>
      <c r="I88" s="27"/>
      <c r="J88" s="27"/>
      <c r="K88" s="27"/>
      <c r="L88" s="27"/>
      <c r="M88" s="27"/>
      <c r="N88" s="27"/>
      <c r="O88" s="27"/>
    </row>
    <row r="89" spans="4:15" ht="14.25">
      <c r="D89" s="27"/>
      <c r="H89" s="27"/>
      <c r="I89" s="27"/>
      <c r="J89" s="27"/>
      <c r="K89" s="27"/>
      <c r="L89" s="27"/>
      <c r="M89" s="27"/>
      <c r="N89" s="27"/>
      <c r="O89" s="27"/>
    </row>
    <row r="90" spans="4:15" ht="14.25">
      <c r="D90" s="27"/>
      <c r="H90" s="27"/>
      <c r="I90" s="27"/>
      <c r="J90" s="27"/>
      <c r="K90" s="27"/>
      <c r="L90" s="27"/>
      <c r="M90" s="27"/>
      <c r="N90" s="27"/>
      <c r="O90" s="27"/>
    </row>
    <row r="91" spans="4:15" ht="14.25">
      <c r="D91" s="27"/>
      <c r="H91" s="27"/>
      <c r="I91" s="27"/>
      <c r="J91" s="27"/>
      <c r="K91" s="27"/>
      <c r="L91" s="27"/>
      <c r="M91" s="27"/>
      <c r="N91" s="27"/>
      <c r="O91" s="27"/>
    </row>
    <row r="92" spans="4:15" ht="14.25">
      <c r="D92" s="27"/>
      <c r="H92" s="27"/>
      <c r="I92" s="27"/>
      <c r="J92" s="27"/>
      <c r="K92" s="27"/>
      <c r="L92" s="27"/>
      <c r="M92" s="27"/>
      <c r="N92" s="27"/>
      <c r="O92" s="27"/>
    </row>
    <row r="93" spans="4:15" ht="14.25">
      <c r="D93" s="27"/>
      <c r="H93" s="27"/>
      <c r="I93" s="27"/>
      <c r="J93" s="27"/>
      <c r="K93" s="27"/>
      <c r="L93" s="27"/>
      <c r="M93" s="27"/>
      <c r="N93" s="27"/>
      <c r="O93" s="27"/>
    </row>
  </sheetData>
  <sheetProtection/>
  <mergeCells count="6">
    <mergeCell ref="H5:K5"/>
    <mergeCell ref="D5:G5"/>
    <mergeCell ref="L5:O5"/>
    <mergeCell ref="A5:A6"/>
    <mergeCell ref="B5:B6"/>
    <mergeCell ref="C5:C6"/>
  </mergeCells>
  <printOptions horizontalCentered="1"/>
  <pageMargins left="0.27" right="0.29" top="0.59" bottom="0.52" header="0.3" footer="0.3"/>
  <pageSetup fitToHeight="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zoomScale="85" zoomScaleNormal="85" zoomScalePageLayoutView="0" workbookViewId="0" topLeftCell="A1">
      <selection activeCell="A4" sqref="A4"/>
    </sheetView>
  </sheetViews>
  <sheetFormatPr defaultColWidth="9.140625" defaultRowHeight="15"/>
  <cols>
    <col min="1" max="1" width="4.421875" style="0" customWidth="1"/>
    <col min="2" max="2" width="36.57421875" style="0" customWidth="1"/>
    <col min="3" max="3" width="14.00390625" style="0" customWidth="1"/>
    <col min="4" max="5" width="15.00390625" style="0" hidden="1" customWidth="1"/>
    <col min="6" max="6" width="15.00390625" style="0" customWidth="1"/>
    <col min="7" max="7" width="19.57421875" style="0" customWidth="1"/>
    <col min="8" max="11" width="15.00390625" style="0" customWidth="1"/>
    <col min="12" max="12" width="15.140625" style="0" customWidth="1"/>
    <col min="13" max="13" width="0" style="0" hidden="1" customWidth="1"/>
    <col min="17" max="17" width="13.00390625" style="0" customWidth="1"/>
  </cols>
  <sheetData>
    <row r="1" spans="1:12" ht="18.75">
      <c r="A1" s="437" t="s">
        <v>733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</row>
    <row r="2" spans="1:12" ht="18.75">
      <c r="A2" s="444" t="s">
        <v>734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</row>
    <row r="3" spans="1:12" ht="18.75">
      <c r="A3" s="443" t="s">
        <v>741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</row>
    <row r="4" spans="1:9" ht="18.75">
      <c r="A4" s="59" t="s">
        <v>213</v>
      </c>
      <c r="B4" s="24"/>
      <c r="C4" s="24"/>
      <c r="D4" s="24"/>
      <c r="E4" s="24"/>
      <c r="F4" s="24"/>
      <c r="G4" s="15"/>
      <c r="H4" s="15"/>
      <c r="I4" s="23"/>
    </row>
    <row r="5" spans="1:12" ht="18.75">
      <c r="A5" s="442"/>
      <c r="B5" s="440" t="s">
        <v>0</v>
      </c>
      <c r="C5" s="435" t="s">
        <v>1</v>
      </c>
      <c r="D5" s="439">
        <v>2018</v>
      </c>
      <c r="E5" s="439"/>
      <c r="F5" s="439">
        <v>2020</v>
      </c>
      <c r="G5" s="439"/>
      <c r="H5" s="439"/>
      <c r="I5" s="439">
        <v>2021</v>
      </c>
      <c r="J5" s="439"/>
      <c r="K5" s="439"/>
      <c r="L5" s="440" t="s">
        <v>33</v>
      </c>
    </row>
    <row r="6" spans="1:20" ht="37.5">
      <c r="A6" s="442"/>
      <c r="B6" s="441"/>
      <c r="C6" s="435"/>
      <c r="D6" s="46" t="s">
        <v>2</v>
      </c>
      <c r="E6" s="46" t="s">
        <v>13</v>
      </c>
      <c r="F6" s="46" t="s">
        <v>2</v>
      </c>
      <c r="G6" s="46" t="s">
        <v>23</v>
      </c>
      <c r="H6" s="46" t="s">
        <v>13</v>
      </c>
      <c r="I6" s="46" t="s">
        <v>19</v>
      </c>
      <c r="J6" s="46" t="s">
        <v>3</v>
      </c>
      <c r="K6" s="47" t="s">
        <v>24</v>
      </c>
      <c r="L6" s="441"/>
      <c r="O6" s="427"/>
      <c r="P6" s="427"/>
      <c r="Q6" s="427"/>
      <c r="R6" s="427"/>
      <c r="S6" s="427"/>
      <c r="T6" s="427"/>
    </row>
    <row r="7" spans="1:20" ht="22.5" customHeight="1">
      <c r="A7" s="4"/>
      <c r="B7" s="3" t="s">
        <v>4</v>
      </c>
      <c r="C7" s="25"/>
      <c r="D7" s="25"/>
      <c r="E7" s="25"/>
      <c r="F7" s="36"/>
      <c r="G7" s="36"/>
      <c r="H7" s="36"/>
      <c r="I7" s="37"/>
      <c r="J7" s="37"/>
      <c r="K7" s="37"/>
      <c r="L7" s="431" t="s">
        <v>587</v>
      </c>
      <c r="O7" s="427"/>
      <c r="P7" s="427"/>
      <c r="Q7" s="427"/>
      <c r="R7" s="427"/>
      <c r="S7" s="427"/>
      <c r="T7" s="427"/>
    </row>
    <row r="8" spans="1:20" ht="37.5">
      <c r="A8" s="4">
        <v>1</v>
      </c>
      <c r="B8" s="2" t="s">
        <v>5</v>
      </c>
      <c r="C8" s="4" t="s">
        <v>25</v>
      </c>
      <c r="D8" s="9"/>
      <c r="E8" s="38">
        <f>SUM(E9:E17)-E14-E15</f>
        <v>29230</v>
      </c>
      <c r="F8" s="39"/>
      <c r="G8" s="328">
        <f>G9+G13+G16+G17</f>
        <v>31877.169</v>
      </c>
      <c r="H8" s="40"/>
      <c r="I8" s="38">
        <v>34363.723</v>
      </c>
      <c r="J8" s="39"/>
      <c r="K8" s="38"/>
      <c r="L8" s="25" t="s">
        <v>7</v>
      </c>
      <c r="O8" s="427"/>
      <c r="P8" s="427"/>
      <c r="Q8" s="430">
        <v>31877.169</v>
      </c>
      <c r="R8" s="427"/>
      <c r="S8" s="427"/>
      <c r="T8" s="427"/>
    </row>
    <row r="9" spans="1:20" ht="24" customHeight="1">
      <c r="A9" s="14"/>
      <c r="B9" s="22" t="s">
        <v>14</v>
      </c>
      <c r="C9" s="25" t="s">
        <v>7</v>
      </c>
      <c r="D9" s="12"/>
      <c r="E9" s="41">
        <v>3806</v>
      </c>
      <c r="F9" s="42"/>
      <c r="G9" s="41">
        <v>3698.629</v>
      </c>
      <c r="H9" s="41"/>
      <c r="I9" s="41">
        <v>38058.479</v>
      </c>
      <c r="J9" s="41"/>
      <c r="K9" s="41"/>
      <c r="L9" s="25" t="s">
        <v>7</v>
      </c>
      <c r="O9" s="427"/>
      <c r="P9" s="427"/>
      <c r="Q9" s="427"/>
      <c r="R9" s="427"/>
      <c r="S9" s="427"/>
      <c r="T9" s="427"/>
    </row>
    <row r="10" spans="1:20" ht="24" customHeight="1">
      <c r="A10" s="25"/>
      <c r="B10" s="26" t="s">
        <v>27</v>
      </c>
      <c r="C10" s="25"/>
      <c r="D10" s="12"/>
      <c r="E10" s="29"/>
      <c r="F10" s="7"/>
      <c r="G10" s="29"/>
      <c r="H10" s="29"/>
      <c r="I10" s="29"/>
      <c r="J10" s="29"/>
      <c r="K10" s="29"/>
      <c r="L10" s="25" t="s">
        <v>7</v>
      </c>
      <c r="O10" s="427"/>
      <c r="P10" s="427"/>
      <c r="Q10" s="427"/>
      <c r="R10" s="427"/>
      <c r="S10" s="427"/>
      <c r="T10" s="427"/>
    </row>
    <row r="11" spans="1:20" ht="24" customHeight="1">
      <c r="A11" s="25"/>
      <c r="B11" s="26" t="s">
        <v>28</v>
      </c>
      <c r="C11" s="25"/>
      <c r="D11" s="12"/>
      <c r="E11" s="29"/>
      <c r="F11" s="7"/>
      <c r="G11" s="29"/>
      <c r="H11" s="29"/>
      <c r="I11" s="29"/>
      <c r="J11" s="29"/>
      <c r="K11" s="29"/>
      <c r="L11" s="25" t="s">
        <v>7</v>
      </c>
      <c r="O11" s="427"/>
      <c r="P11" s="427"/>
      <c r="Q11" s="427"/>
      <c r="R11" s="427"/>
      <c r="S11" s="427"/>
      <c r="T11" s="427"/>
    </row>
    <row r="12" spans="1:20" ht="24" customHeight="1">
      <c r="A12" s="25"/>
      <c r="B12" s="26" t="s">
        <v>29</v>
      </c>
      <c r="C12" s="25"/>
      <c r="D12" s="12"/>
      <c r="E12" s="29"/>
      <c r="F12" s="7"/>
      <c r="G12" s="29"/>
      <c r="H12" s="29"/>
      <c r="I12" s="29"/>
      <c r="J12" s="29"/>
      <c r="K12" s="29"/>
      <c r="L12" s="25" t="s">
        <v>7</v>
      </c>
      <c r="O12" s="427"/>
      <c r="P12" s="427"/>
      <c r="Q12" s="427"/>
      <c r="R12" s="427"/>
      <c r="S12" s="427"/>
      <c r="T12" s="427"/>
    </row>
    <row r="13" spans="1:21" ht="24" customHeight="1">
      <c r="A13" s="14"/>
      <c r="B13" s="22" t="s">
        <v>15</v>
      </c>
      <c r="C13" s="25" t="s">
        <v>7</v>
      </c>
      <c r="D13" s="12"/>
      <c r="E13" s="41">
        <v>8983</v>
      </c>
      <c r="F13" s="41"/>
      <c r="G13" s="41">
        <v>10510.511</v>
      </c>
      <c r="H13" s="41"/>
      <c r="I13" s="41">
        <v>11349.293</v>
      </c>
      <c r="J13" s="41"/>
      <c r="K13" s="41"/>
      <c r="L13" s="25" t="s">
        <v>7</v>
      </c>
      <c r="O13" s="427"/>
      <c r="P13" s="427"/>
      <c r="Q13" s="427"/>
      <c r="R13" s="427"/>
      <c r="S13" s="427"/>
      <c r="T13" s="427"/>
      <c r="U13" s="427"/>
    </row>
    <row r="14" spans="1:21" ht="24" customHeight="1">
      <c r="A14" s="25"/>
      <c r="B14" s="26" t="s">
        <v>20</v>
      </c>
      <c r="C14" s="25"/>
      <c r="D14" s="12"/>
      <c r="E14" s="33">
        <v>6795</v>
      </c>
      <c r="F14" s="34"/>
      <c r="G14" s="32"/>
      <c r="H14" s="32"/>
      <c r="I14" s="32"/>
      <c r="J14" s="32"/>
      <c r="K14" s="32"/>
      <c r="L14" s="25" t="s">
        <v>7</v>
      </c>
      <c r="O14" s="427"/>
      <c r="P14" s="427"/>
      <c r="Q14" s="427"/>
      <c r="R14" s="427"/>
      <c r="S14" s="427"/>
      <c r="T14" s="427"/>
      <c r="U14" s="427"/>
    </row>
    <row r="15" spans="1:21" ht="24" customHeight="1">
      <c r="A15" s="25"/>
      <c r="B15" s="26" t="s">
        <v>21</v>
      </c>
      <c r="C15" s="25"/>
      <c r="D15" s="12"/>
      <c r="E15" s="33">
        <f>E13-E14</f>
        <v>2188</v>
      </c>
      <c r="F15" s="34"/>
      <c r="G15" s="32"/>
      <c r="H15" s="32"/>
      <c r="I15" s="32"/>
      <c r="J15" s="32"/>
      <c r="K15" s="32"/>
      <c r="L15" s="25" t="s">
        <v>7</v>
      </c>
      <c r="O15" s="427"/>
      <c r="P15" s="427"/>
      <c r="Q15" s="427"/>
      <c r="R15" s="427"/>
      <c r="S15" s="427"/>
      <c r="T15" s="427"/>
      <c r="U15" s="427"/>
    </row>
    <row r="16" spans="1:21" ht="24" customHeight="1">
      <c r="A16" s="14"/>
      <c r="B16" s="22" t="s">
        <v>16</v>
      </c>
      <c r="C16" s="25" t="s">
        <v>7</v>
      </c>
      <c r="D16" s="12"/>
      <c r="E16" s="41">
        <v>13999</v>
      </c>
      <c r="F16" s="41"/>
      <c r="G16" s="41">
        <v>14928.756</v>
      </c>
      <c r="H16" s="41"/>
      <c r="I16" s="41">
        <v>16262.747</v>
      </c>
      <c r="J16" s="41"/>
      <c r="K16" s="41"/>
      <c r="L16" s="25" t="s">
        <v>7</v>
      </c>
      <c r="O16" s="427"/>
      <c r="P16" s="427"/>
      <c r="Q16" s="427"/>
      <c r="R16" s="427"/>
      <c r="S16" s="427"/>
      <c r="T16" s="427"/>
      <c r="U16" s="427"/>
    </row>
    <row r="17" spans="1:21" ht="26.25" customHeight="1">
      <c r="A17" s="14"/>
      <c r="B17" s="330" t="s">
        <v>17</v>
      </c>
      <c r="C17" s="25" t="s">
        <v>7</v>
      </c>
      <c r="D17" s="11"/>
      <c r="E17" s="41">
        <v>2442</v>
      </c>
      <c r="F17" s="41"/>
      <c r="G17" s="41">
        <v>2739.273</v>
      </c>
      <c r="H17" s="41"/>
      <c r="I17" s="41">
        <v>2946.205</v>
      </c>
      <c r="J17" s="41"/>
      <c r="K17" s="41"/>
      <c r="L17" s="25" t="s">
        <v>7</v>
      </c>
      <c r="O17" s="427"/>
      <c r="P17" s="427"/>
      <c r="Q17" s="427"/>
      <c r="R17" s="427"/>
      <c r="S17" s="427"/>
      <c r="T17" s="427"/>
      <c r="U17" s="427"/>
    </row>
    <row r="18" spans="1:21" ht="24" customHeight="1">
      <c r="A18" s="4">
        <v>2</v>
      </c>
      <c r="B18" s="2" t="s">
        <v>30</v>
      </c>
      <c r="C18" s="4" t="s">
        <v>8</v>
      </c>
      <c r="D18" s="10"/>
      <c r="E18" s="43">
        <v>0.06718249981467482</v>
      </c>
      <c r="F18" s="43"/>
      <c r="G18" s="43">
        <v>0.0206</v>
      </c>
      <c r="H18" s="43"/>
      <c r="I18" s="43">
        <v>0.074</v>
      </c>
      <c r="J18" s="43"/>
      <c r="K18" s="43"/>
      <c r="L18" s="25" t="s">
        <v>7</v>
      </c>
      <c r="O18" s="427"/>
      <c r="P18" s="427"/>
      <c r="Q18" s="427"/>
      <c r="R18" s="427"/>
      <c r="S18" s="427"/>
      <c r="T18" s="427"/>
      <c r="U18" s="427"/>
    </row>
    <row r="19" spans="1:21" ht="24" customHeight="1">
      <c r="A19" s="14"/>
      <c r="B19" s="22" t="s">
        <v>14</v>
      </c>
      <c r="C19" s="25" t="s">
        <v>7</v>
      </c>
      <c r="D19" s="8"/>
      <c r="E19" s="44">
        <v>0.04008448550227106</v>
      </c>
      <c r="F19" s="44"/>
      <c r="G19" s="44">
        <v>0.0136</v>
      </c>
      <c r="H19" s="44"/>
      <c r="I19" s="44">
        <v>0.038</v>
      </c>
      <c r="J19" s="44"/>
      <c r="K19" s="44"/>
      <c r="L19" s="25" t="s">
        <v>7</v>
      </c>
      <c r="O19" s="427"/>
      <c r="P19" s="427"/>
      <c r="Q19" s="427"/>
      <c r="R19" s="427"/>
      <c r="S19" s="427"/>
      <c r="T19" s="427"/>
      <c r="U19" s="427"/>
    </row>
    <row r="20" spans="1:21" ht="24" customHeight="1">
      <c r="A20" s="25"/>
      <c r="B20" s="26" t="s">
        <v>27</v>
      </c>
      <c r="C20" s="25" t="s">
        <v>7</v>
      </c>
      <c r="D20" s="8"/>
      <c r="E20" s="30"/>
      <c r="F20" s="30"/>
      <c r="H20" s="30"/>
      <c r="I20" s="30"/>
      <c r="J20" s="30"/>
      <c r="K20" s="30"/>
      <c r="L20" s="25" t="s">
        <v>7</v>
      </c>
      <c r="O20" s="427"/>
      <c r="P20" s="427"/>
      <c r="Q20" s="427"/>
      <c r="R20" s="427"/>
      <c r="S20" s="427"/>
      <c r="T20" s="427"/>
      <c r="U20" s="427"/>
    </row>
    <row r="21" spans="1:21" ht="24" customHeight="1">
      <c r="A21" s="25"/>
      <c r="B21" s="26" t="s">
        <v>28</v>
      </c>
      <c r="C21" s="25" t="s">
        <v>7</v>
      </c>
      <c r="D21" s="8"/>
      <c r="E21" s="30"/>
      <c r="F21" s="30"/>
      <c r="G21" s="30"/>
      <c r="H21" s="30"/>
      <c r="I21" s="30"/>
      <c r="J21" s="30"/>
      <c r="K21" s="30"/>
      <c r="L21" s="25" t="s">
        <v>7</v>
      </c>
      <c r="O21" s="427"/>
      <c r="P21" s="427"/>
      <c r="Q21" s="427"/>
      <c r="R21" s="427"/>
      <c r="S21" s="427"/>
      <c r="T21" s="427"/>
      <c r="U21" s="427"/>
    </row>
    <row r="22" spans="1:21" ht="24" customHeight="1">
      <c r="A22" s="25"/>
      <c r="B22" s="26" t="s">
        <v>29</v>
      </c>
      <c r="C22" s="25" t="s">
        <v>7</v>
      </c>
      <c r="D22" s="8"/>
      <c r="E22" s="30"/>
      <c r="F22" s="30"/>
      <c r="G22" s="30"/>
      <c r="H22" s="30"/>
      <c r="I22" s="30"/>
      <c r="J22" s="30"/>
      <c r="K22" s="30"/>
      <c r="L22" s="25" t="s">
        <v>7</v>
      </c>
      <c r="O22" s="427"/>
      <c r="P22" s="427"/>
      <c r="Q22" s="427"/>
      <c r="R22" s="427"/>
      <c r="S22" s="427"/>
      <c r="T22" s="427"/>
      <c r="U22" s="427"/>
    </row>
    <row r="23" spans="1:21" ht="24" customHeight="1">
      <c r="A23" s="14"/>
      <c r="B23" s="22" t="s">
        <v>15</v>
      </c>
      <c r="C23" s="25" t="s">
        <v>7</v>
      </c>
      <c r="D23" s="8"/>
      <c r="E23" s="44">
        <v>0.07808758771669655</v>
      </c>
      <c r="F23" s="44"/>
      <c r="G23" s="30">
        <v>0.0622</v>
      </c>
      <c r="H23" s="44"/>
      <c r="I23" s="44">
        <v>0.0738</v>
      </c>
      <c r="J23" s="44"/>
      <c r="K23" s="44"/>
      <c r="L23" s="25" t="s">
        <v>7</v>
      </c>
      <c r="O23" s="427"/>
      <c r="P23" s="427"/>
      <c r="Q23" s="427"/>
      <c r="R23" s="427"/>
      <c r="S23" s="427"/>
      <c r="T23" s="427"/>
      <c r="U23" s="427"/>
    </row>
    <row r="24" spans="1:21" ht="24" customHeight="1">
      <c r="A24" s="25"/>
      <c r="B24" s="26" t="s">
        <v>20</v>
      </c>
      <c r="C24" s="25" t="s">
        <v>7</v>
      </c>
      <c r="D24" s="8"/>
      <c r="E24" s="31">
        <v>0.08028616852146264</v>
      </c>
      <c r="F24" s="31"/>
      <c r="G24" s="31"/>
      <c r="H24" s="31"/>
      <c r="I24" s="31"/>
      <c r="J24" s="31"/>
      <c r="K24" s="31"/>
      <c r="L24" s="25" t="s">
        <v>7</v>
      </c>
      <c r="O24" s="427"/>
      <c r="P24" s="427"/>
      <c r="Q24" s="427"/>
      <c r="R24" s="427"/>
      <c r="S24" s="427"/>
      <c r="T24" s="427"/>
      <c r="U24" s="427"/>
    </row>
    <row r="25" spans="1:21" ht="24" customHeight="1">
      <c r="A25" s="25"/>
      <c r="B25" s="26" t="s">
        <v>21</v>
      </c>
      <c r="C25" s="25" t="s">
        <v>7</v>
      </c>
      <c r="D25" s="8"/>
      <c r="E25" s="31">
        <v>0.07131642077444306</v>
      </c>
      <c r="F25" s="31"/>
      <c r="G25" s="31"/>
      <c r="H25" s="31"/>
      <c r="I25" s="31"/>
      <c r="J25" s="31"/>
      <c r="K25" s="31"/>
      <c r="L25" s="25" t="s">
        <v>7</v>
      </c>
      <c r="O25" s="427"/>
      <c r="P25" s="427"/>
      <c r="Q25" s="427"/>
      <c r="R25" s="427"/>
      <c r="S25" s="427"/>
      <c r="T25" s="427"/>
      <c r="U25" s="427"/>
    </row>
    <row r="26" spans="1:21" ht="24" customHeight="1">
      <c r="A26" s="14"/>
      <c r="B26" s="22" t="s">
        <v>16</v>
      </c>
      <c r="C26" s="25" t="s">
        <v>7</v>
      </c>
      <c r="D26" s="8"/>
      <c r="E26" s="44">
        <v>0.0707917723017345</v>
      </c>
      <c r="F26" s="44"/>
      <c r="G26" s="44">
        <v>-0.0078</v>
      </c>
      <c r="H26" s="44"/>
      <c r="I26" s="44">
        <v>0.0812</v>
      </c>
      <c r="J26" s="44"/>
      <c r="K26" s="44"/>
      <c r="L26" s="25" t="s">
        <v>7</v>
      </c>
      <c r="O26" s="427"/>
      <c r="P26" s="427"/>
      <c r="Q26" s="427"/>
      <c r="R26" s="427"/>
      <c r="S26" s="427"/>
      <c r="T26" s="427"/>
      <c r="U26" s="427"/>
    </row>
    <row r="27" spans="1:21" ht="24.75" customHeight="1">
      <c r="A27" s="14"/>
      <c r="B27" s="330" t="s">
        <v>17</v>
      </c>
      <c r="C27" s="25" t="s">
        <v>7</v>
      </c>
      <c r="D27" s="8"/>
      <c r="E27" s="44">
        <v>0.05003004846203337</v>
      </c>
      <c r="F27" s="44"/>
      <c r="G27" s="44">
        <v>0.037</v>
      </c>
      <c r="H27" s="44"/>
      <c r="I27" s="44">
        <v>0.085</v>
      </c>
      <c r="J27" s="44"/>
      <c r="K27" s="44"/>
      <c r="L27" s="25" t="s">
        <v>7</v>
      </c>
      <c r="O27" s="427"/>
      <c r="P27" s="427"/>
      <c r="Q27" s="427"/>
      <c r="R27" s="427"/>
      <c r="S27" s="427"/>
      <c r="T27" s="427"/>
      <c r="U27" s="427"/>
    </row>
    <row r="28" spans="1:21" ht="24" customHeight="1">
      <c r="A28" s="4">
        <v>3</v>
      </c>
      <c r="B28" s="2" t="s">
        <v>31</v>
      </c>
      <c r="C28" s="4" t="s">
        <v>25</v>
      </c>
      <c r="D28" s="28"/>
      <c r="E28" s="38">
        <f>SUM(E29:E37)-E34-E35</f>
        <v>47875.52486501507</v>
      </c>
      <c r="F28" s="38"/>
      <c r="G28" s="328">
        <f>G29+G33+G36+G37</f>
        <v>54798.11102</v>
      </c>
      <c r="H28" s="38"/>
      <c r="I28" s="38">
        <v>59632.655</v>
      </c>
      <c r="J28" s="38"/>
      <c r="K28" s="38"/>
      <c r="L28" s="25" t="s">
        <v>7</v>
      </c>
      <c r="O28" s="427"/>
      <c r="P28" s="432"/>
      <c r="Q28" s="433">
        <v>54798.111</v>
      </c>
      <c r="R28" s="427"/>
      <c r="S28" s="427"/>
      <c r="T28" s="427"/>
      <c r="U28" s="427"/>
    </row>
    <row r="29" spans="1:21" ht="24" customHeight="1">
      <c r="A29" s="14"/>
      <c r="B29" s="22" t="s">
        <v>14</v>
      </c>
      <c r="C29" s="25" t="s">
        <v>7</v>
      </c>
      <c r="D29" s="7"/>
      <c r="E29" s="41">
        <v>6013</v>
      </c>
      <c r="F29" s="41"/>
      <c r="G29" s="41">
        <v>6497.97713</v>
      </c>
      <c r="H29" s="41"/>
      <c r="I29" s="41">
        <v>6415.80739</v>
      </c>
      <c r="J29" s="41"/>
      <c r="K29" s="41"/>
      <c r="L29" s="25" t="s">
        <v>7</v>
      </c>
      <c r="O29" s="427"/>
      <c r="P29" s="427"/>
      <c r="Q29" s="427"/>
      <c r="R29" s="427"/>
      <c r="S29" s="427"/>
      <c r="T29" s="427"/>
      <c r="U29" s="427"/>
    </row>
    <row r="30" spans="1:21" ht="24" customHeight="1">
      <c r="A30" s="25"/>
      <c r="B30" s="26" t="s">
        <v>27</v>
      </c>
      <c r="C30" s="25" t="s">
        <v>7</v>
      </c>
      <c r="D30" s="7"/>
      <c r="E30" s="29"/>
      <c r="F30" s="29"/>
      <c r="G30" s="29"/>
      <c r="H30" s="29"/>
      <c r="I30" s="29"/>
      <c r="J30" s="7"/>
      <c r="K30" s="29"/>
      <c r="L30" s="25" t="s">
        <v>7</v>
      </c>
      <c r="O30" s="427"/>
      <c r="P30" s="427"/>
      <c r="Q30" s="427"/>
      <c r="R30" s="427"/>
      <c r="S30" s="427"/>
      <c r="T30" s="427"/>
      <c r="U30" s="427"/>
    </row>
    <row r="31" spans="1:21" ht="24" customHeight="1">
      <c r="A31" s="25"/>
      <c r="B31" s="26" t="s">
        <v>28</v>
      </c>
      <c r="C31" s="25" t="s">
        <v>7</v>
      </c>
      <c r="D31" s="7"/>
      <c r="E31" s="29"/>
      <c r="F31" s="29"/>
      <c r="G31" s="29"/>
      <c r="H31" s="29"/>
      <c r="I31" s="29"/>
      <c r="J31" s="7"/>
      <c r="K31" s="29"/>
      <c r="L31" s="25" t="s">
        <v>7</v>
      </c>
      <c r="O31" s="427"/>
      <c r="P31" s="427"/>
      <c r="Q31" s="427"/>
      <c r="R31" s="427"/>
      <c r="S31" s="427"/>
      <c r="T31" s="427"/>
      <c r="U31" s="427"/>
    </row>
    <row r="32" spans="1:21" ht="24" customHeight="1">
      <c r="A32" s="25"/>
      <c r="B32" s="26" t="s">
        <v>29</v>
      </c>
      <c r="C32" s="25" t="s">
        <v>7</v>
      </c>
      <c r="D32" s="7"/>
      <c r="E32" s="29"/>
      <c r="F32" s="29"/>
      <c r="G32" s="29"/>
      <c r="H32" s="29"/>
      <c r="I32" s="29"/>
      <c r="J32" s="7"/>
      <c r="K32" s="29"/>
      <c r="L32" s="25" t="s">
        <v>7</v>
      </c>
      <c r="O32" s="427"/>
      <c r="P32" s="427"/>
      <c r="Q32" s="427"/>
      <c r="R32" s="427"/>
      <c r="S32" s="427"/>
      <c r="T32" s="427"/>
      <c r="U32" s="427"/>
    </row>
    <row r="33" spans="1:21" ht="24" customHeight="1">
      <c r="A33" s="14"/>
      <c r="B33" s="22" t="s">
        <v>15</v>
      </c>
      <c r="C33" s="25" t="s">
        <v>7</v>
      </c>
      <c r="D33" s="7"/>
      <c r="E33" s="41">
        <v>14799</v>
      </c>
      <c r="F33" s="41"/>
      <c r="G33" s="41">
        <v>17673.03891</v>
      </c>
      <c r="H33" s="41"/>
      <c r="I33" s="41">
        <v>19678.75367</v>
      </c>
      <c r="J33" s="41"/>
      <c r="K33" s="41"/>
      <c r="L33" s="25" t="s">
        <v>7</v>
      </c>
      <c r="O33" s="427"/>
      <c r="P33" s="427"/>
      <c r="Q33" s="427"/>
      <c r="R33" s="427"/>
      <c r="S33" s="427"/>
      <c r="T33" s="427"/>
      <c r="U33" s="427"/>
    </row>
    <row r="34" spans="1:21" ht="24" customHeight="1">
      <c r="A34" s="25"/>
      <c r="B34" s="26" t="s">
        <v>20</v>
      </c>
      <c r="C34" s="25" t="s">
        <v>7</v>
      </c>
      <c r="D34" s="7"/>
      <c r="E34" s="32">
        <v>11622</v>
      </c>
      <c r="F34" s="32"/>
      <c r="G34" s="32"/>
      <c r="H34" s="32"/>
      <c r="I34" s="32"/>
      <c r="J34" s="7"/>
      <c r="K34" s="32"/>
      <c r="L34" s="25" t="s">
        <v>7</v>
      </c>
      <c r="O34" s="427"/>
      <c r="P34" s="427"/>
      <c r="Q34" s="427"/>
      <c r="R34" s="427"/>
      <c r="S34" s="427"/>
      <c r="T34" s="427"/>
      <c r="U34" s="427"/>
    </row>
    <row r="35" spans="1:21" ht="24" customHeight="1">
      <c r="A35" s="25"/>
      <c r="B35" s="26" t="s">
        <v>21</v>
      </c>
      <c r="C35" s="25" t="s">
        <v>7</v>
      </c>
      <c r="D35" s="7"/>
      <c r="E35" s="32">
        <f>E33-E34</f>
        <v>3177</v>
      </c>
      <c r="F35" s="32"/>
      <c r="G35" s="32"/>
      <c r="H35" s="32">
        <f>H33-H34</f>
        <v>0</v>
      </c>
      <c r="I35" s="32"/>
      <c r="J35" s="7"/>
      <c r="K35" s="32"/>
      <c r="L35" s="25" t="s">
        <v>7</v>
      </c>
      <c r="O35" s="427"/>
      <c r="P35" s="427"/>
      <c r="Q35" s="427"/>
      <c r="R35" s="427"/>
      <c r="S35" s="427"/>
      <c r="T35" s="427"/>
      <c r="U35" s="427"/>
    </row>
    <row r="36" spans="1:21" ht="24" customHeight="1">
      <c r="A36" s="14"/>
      <c r="B36" s="22" t="s">
        <v>16</v>
      </c>
      <c r="C36" s="25" t="s">
        <v>7</v>
      </c>
      <c r="D36" s="7"/>
      <c r="E36" s="41">
        <v>23090</v>
      </c>
      <c r="F36" s="41"/>
      <c r="G36" s="41">
        <v>25953.09798</v>
      </c>
      <c r="H36" s="41"/>
      <c r="I36" s="41">
        <v>28457.1588</v>
      </c>
      <c r="J36" s="41"/>
      <c r="K36" s="41"/>
      <c r="L36" s="25" t="s">
        <v>7</v>
      </c>
      <c r="O36" s="427"/>
      <c r="P36" s="427"/>
      <c r="Q36" s="427"/>
      <c r="R36" s="427"/>
      <c r="S36" s="427"/>
      <c r="T36" s="427"/>
      <c r="U36" s="427"/>
    </row>
    <row r="37" spans="1:21" ht="24.75" customHeight="1">
      <c r="A37" s="14"/>
      <c r="B37" s="330" t="s">
        <v>17</v>
      </c>
      <c r="C37" s="25" t="s">
        <v>7</v>
      </c>
      <c r="D37" s="7"/>
      <c r="E37" s="41">
        <v>3973.5248650150666</v>
      </c>
      <c r="F37" s="41"/>
      <c r="G37" s="41">
        <v>4673.997</v>
      </c>
      <c r="H37" s="41"/>
      <c r="I37" s="41">
        <v>5080.93543</v>
      </c>
      <c r="J37" s="41"/>
      <c r="K37" s="41"/>
      <c r="L37" s="25" t="s">
        <v>7</v>
      </c>
      <c r="O37" s="427"/>
      <c r="P37" s="427"/>
      <c r="Q37" s="427"/>
      <c r="R37" s="427"/>
      <c r="S37" s="427"/>
      <c r="T37" s="427"/>
      <c r="U37" s="427"/>
    </row>
    <row r="38" spans="1:21" ht="24" customHeight="1">
      <c r="A38" s="4">
        <v>4</v>
      </c>
      <c r="B38" s="2" t="s">
        <v>32</v>
      </c>
      <c r="C38" s="4" t="s">
        <v>8</v>
      </c>
      <c r="D38" s="7"/>
      <c r="E38" s="43">
        <f>E39+E43+E46+E47</f>
        <v>0.9999999999999999</v>
      </c>
      <c r="F38" s="43"/>
      <c r="G38" s="327">
        <f>G39+G43+G46+G47</f>
        <v>1</v>
      </c>
      <c r="H38" s="43"/>
      <c r="I38" s="327">
        <v>1</v>
      </c>
      <c r="J38" s="43"/>
      <c r="K38" s="43"/>
      <c r="L38" s="25" t="s">
        <v>7</v>
      </c>
      <c r="O38" s="427"/>
      <c r="P38" s="427"/>
      <c r="Q38" s="427"/>
      <c r="R38" s="427"/>
      <c r="S38" s="427"/>
      <c r="T38" s="427"/>
      <c r="U38" s="427"/>
    </row>
    <row r="39" spans="1:21" ht="24" customHeight="1">
      <c r="A39" s="14"/>
      <c r="B39" s="22" t="s">
        <v>14</v>
      </c>
      <c r="C39" s="25" t="s">
        <v>7</v>
      </c>
      <c r="D39" s="18"/>
      <c r="E39" s="44">
        <f>E29/E$28</f>
        <v>0.1255965342824677</v>
      </c>
      <c r="F39" s="44"/>
      <c r="G39" s="44">
        <v>0.1186</v>
      </c>
      <c r="H39" s="44"/>
      <c r="I39" s="44">
        <v>0.1076</v>
      </c>
      <c r="J39" s="44"/>
      <c r="K39" s="44"/>
      <c r="L39" s="25" t="s">
        <v>7</v>
      </c>
      <c r="O39" s="427"/>
      <c r="P39" s="427"/>
      <c r="Q39" s="427"/>
      <c r="R39" s="427"/>
      <c r="S39" s="427"/>
      <c r="T39" s="427"/>
      <c r="U39" s="427"/>
    </row>
    <row r="40" spans="1:21" ht="24" customHeight="1">
      <c r="A40" s="25"/>
      <c r="B40" s="26" t="s">
        <v>27</v>
      </c>
      <c r="C40" s="25" t="s">
        <v>7</v>
      </c>
      <c r="D40" s="18"/>
      <c r="E40" s="44"/>
      <c r="F40" s="45"/>
      <c r="G40" s="45"/>
      <c r="H40" s="45"/>
      <c r="I40" s="45"/>
      <c r="J40" s="19"/>
      <c r="K40" s="45"/>
      <c r="L40" s="25" t="s">
        <v>7</v>
      </c>
      <c r="O40" s="427"/>
      <c r="P40" s="427"/>
      <c r="Q40" s="427"/>
      <c r="R40" s="427"/>
      <c r="S40" s="427"/>
      <c r="T40" s="427"/>
      <c r="U40" s="427"/>
    </row>
    <row r="41" spans="1:21" ht="24" customHeight="1">
      <c r="A41" s="25"/>
      <c r="B41" s="26" t="s">
        <v>28</v>
      </c>
      <c r="C41" s="25" t="s">
        <v>7</v>
      </c>
      <c r="D41" s="18"/>
      <c r="E41" s="44"/>
      <c r="F41" s="45"/>
      <c r="G41" s="45"/>
      <c r="H41" s="45"/>
      <c r="I41" s="45"/>
      <c r="J41" s="19"/>
      <c r="K41" s="45"/>
      <c r="L41" s="25" t="s">
        <v>7</v>
      </c>
      <c r="O41" s="427"/>
      <c r="P41" s="427"/>
      <c r="Q41" s="427"/>
      <c r="R41" s="427"/>
      <c r="S41" s="427"/>
      <c r="T41" s="427"/>
      <c r="U41" s="427"/>
    </row>
    <row r="42" spans="1:21" ht="24" customHeight="1">
      <c r="A42" s="25"/>
      <c r="B42" s="26" t="s">
        <v>29</v>
      </c>
      <c r="C42" s="25" t="s">
        <v>7</v>
      </c>
      <c r="D42" s="18"/>
      <c r="E42" s="44"/>
      <c r="F42" s="45"/>
      <c r="G42" s="45"/>
      <c r="H42" s="45"/>
      <c r="I42" s="45"/>
      <c r="J42" s="19"/>
      <c r="K42" s="45"/>
      <c r="L42" s="25" t="s">
        <v>7</v>
      </c>
      <c r="O42" s="427"/>
      <c r="P42" s="427"/>
      <c r="Q42" s="427"/>
      <c r="R42" s="427"/>
      <c r="S42" s="427"/>
      <c r="T42" s="427"/>
      <c r="U42" s="427"/>
    </row>
    <row r="43" spans="1:21" ht="24" customHeight="1">
      <c r="A43" s="14"/>
      <c r="B43" s="22" t="s">
        <v>15</v>
      </c>
      <c r="C43" s="25" t="s">
        <v>7</v>
      </c>
      <c r="D43" s="18"/>
      <c r="E43" s="44">
        <f>E33/E$28</f>
        <v>0.30911410458111416</v>
      </c>
      <c r="F43" s="44"/>
      <c r="G43" s="44">
        <v>0.3225</v>
      </c>
      <c r="H43" s="44"/>
      <c r="I43" s="44">
        <v>0.33</v>
      </c>
      <c r="J43" s="44"/>
      <c r="K43" s="44"/>
      <c r="L43" s="25" t="s">
        <v>7</v>
      </c>
      <c r="O43" s="427"/>
      <c r="P43" s="427"/>
      <c r="Q43" s="427"/>
      <c r="R43" s="427"/>
      <c r="S43" s="427"/>
      <c r="T43" s="427"/>
      <c r="U43" s="427"/>
    </row>
    <row r="44" spans="1:21" ht="24" customHeight="1">
      <c r="A44" s="25"/>
      <c r="B44" s="26" t="s">
        <v>20</v>
      </c>
      <c r="C44" s="25" t="s">
        <v>7</v>
      </c>
      <c r="D44" s="18"/>
      <c r="E44" s="44"/>
      <c r="F44" s="19"/>
      <c r="G44" s="19"/>
      <c r="H44" s="19"/>
      <c r="I44" s="19"/>
      <c r="J44" s="19"/>
      <c r="K44" s="45"/>
      <c r="L44" s="25" t="s">
        <v>7</v>
      </c>
      <c r="O44" s="427"/>
      <c r="P44" s="427"/>
      <c r="Q44" s="427"/>
      <c r="R44" s="427"/>
      <c r="S44" s="427"/>
      <c r="T44" s="427"/>
      <c r="U44" s="427"/>
    </row>
    <row r="45" spans="1:21" ht="24" customHeight="1">
      <c r="A45" s="25"/>
      <c r="B45" s="26" t="s">
        <v>21</v>
      </c>
      <c r="C45" s="25" t="s">
        <v>7</v>
      </c>
      <c r="D45" s="18"/>
      <c r="E45" s="44"/>
      <c r="F45" s="19"/>
      <c r="G45" s="19"/>
      <c r="H45" s="19"/>
      <c r="I45" s="19"/>
      <c r="J45" s="19"/>
      <c r="K45" s="45"/>
      <c r="L45" s="25" t="s">
        <v>7</v>
      </c>
      <c r="O45" s="427"/>
      <c r="P45" s="427"/>
      <c r="Q45" s="427"/>
      <c r="R45" s="427"/>
      <c r="S45" s="427"/>
      <c r="T45" s="427"/>
      <c r="U45" s="427"/>
    </row>
    <row r="46" spans="1:21" ht="24" customHeight="1">
      <c r="A46" s="14"/>
      <c r="B46" s="22" t="s">
        <v>16</v>
      </c>
      <c r="C46" s="25" t="s">
        <v>7</v>
      </c>
      <c r="D46" s="18"/>
      <c r="E46" s="44">
        <f>E36/E$28</f>
        <v>0.48229236264463315</v>
      </c>
      <c r="F46" s="44"/>
      <c r="G46" s="44">
        <v>0.4736</v>
      </c>
      <c r="H46" s="44"/>
      <c r="I46" s="44">
        <v>0.4772</v>
      </c>
      <c r="J46" s="44"/>
      <c r="K46" s="44"/>
      <c r="L46" s="25" t="s">
        <v>7</v>
      </c>
      <c r="O46" s="427"/>
      <c r="P46" s="427"/>
      <c r="Q46" s="427"/>
      <c r="R46" s="427"/>
      <c r="S46" s="427"/>
      <c r="T46" s="427"/>
      <c r="U46" s="427"/>
    </row>
    <row r="47" spans="1:21" ht="27" customHeight="1">
      <c r="A47" s="14"/>
      <c r="B47" s="330" t="s">
        <v>17</v>
      </c>
      <c r="C47" s="25" t="s">
        <v>7</v>
      </c>
      <c r="D47" s="18"/>
      <c r="E47" s="44">
        <f>E37/E$28</f>
        <v>0.0829969984917849</v>
      </c>
      <c r="F47" s="44"/>
      <c r="G47" s="44">
        <v>0.0853</v>
      </c>
      <c r="H47" s="44"/>
      <c r="I47" s="44">
        <v>0.0852</v>
      </c>
      <c r="J47" s="44"/>
      <c r="K47" s="44"/>
      <c r="L47" s="25" t="s">
        <v>7</v>
      </c>
      <c r="O47" s="427"/>
      <c r="P47" s="427"/>
      <c r="Q47" s="427"/>
      <c r="R47" s="427"/>
      <c r="S47" s="427"/>
      <c r="T47" s="427"/>
      <c r="U47" s="427"/>
    </row>
    <row r="48" spans="1:21" ht="18.75" hidden="1">
      <c r="A48" s="4">
        <v>5</v>
      </c>
      <c r="B48" s="5" t="s">
        <v>9</v>
      </c>
      <c r="C48" s="35" t="s">
        <v>10</v>
      </c>
      <c r="D48" s="20"/>
      <c r="E48" s="44">
        <f>E38/E$28</f>
        <v>2.088749946490399E-05</v>
      </c>
      <c r="F48" s="21">
        <v>18386.21000719115</v>
      </c>
      <c r="G48" s="16"/>
      <c r="H48" s="16"/>
      <c r="O48" s="427"/>
      <c r="P48" s="427"/>
      <c r="Q48" s="427"/>
      <c r="R48" s="427"/>
      <c r="S48" s="427"/>
      <c r="T48" s="427"/>
      <c r="U48" s="427"/>
    </row>
    <row r="49" spans="1:21" ht="18.75" hidden="1">
      <c r="A49" s="1"/>
      <c r="B49" s="5" t="s">
        <v>11</v>
      </c>
      <c r="C49" s="1" t="s">
        <v>12</v>
      </c>
      <c r="D49" s="6"/>
      <c r="E49" s="44">
        <f>E39/E$28</f>
        <v>2.62339754261884E-06</v>
      </c>
      <c r="F49" s="13">
        <v>817.1648892084957</v>
      </c>
      <c r="G49" s="17"/>
      <c r="H49" s="17"/>
      <c r="O49" s="427"/>
      <c r="P49" s="427"/>
      <c r="Q49" s="427"/>
      <c r="R49" s="427"/>
      <c r="S49" s="427"/>
      <c r="T49" s="427"/>
      <c r="U49" s="427"/>
    </row>
    <row r="50" spans="15:21" ht="14.25">
      <c r="O50" s="427"/>
      <c r="P50" s="427"/>
      <c r="Q50" s="427"/>
      <c r="R50" s="427"/>
      <c r="S50" s="427"/>
      <c r="T50" s="427"/>
      <c r="U50" s="427"/>
    </row>
    <row r="51" spans="15:21" ht="14.25">
      <c r="O51" s="427"/>
      <c r="P51" s="427"/>
      <c r="Q51" s="427"/>
      <c r="R51" s="427"/>
      <c r="S51" s="427"/>
      <c r="T51" s="427"/>
      <c r="U51" s="427"/>
    </row>
    <row r="52" spans="15:21" ht="14.25">
      <c r="O52" s="427"/>
      <c r="P52" s="427"/>
      <c r="Q52" s="427"/>
      <c r="R52" s="427"/>
      <c r="S52" s="427"/>
      <c r="T52" s="427"/>
      <c r="U52" s="427"/>
    </row>
    <row r="53" spans="15:21" ht="14.25">
      <c r="O53" s="427"/>
      <c r="P53" s="427"/>
      <c r="Q53" s="427"/>
      <c r="R53" s="427"/>
      <c r="S53" s="427"/>
      <c r="T53" s="427"/>
      <c r="U53" s="427"/>
    </row>
    <row r="54" spans="15:21" ht="14.25">
      <c r="O54" s="427"/>
      <c r="P54" s="427"/>
      <c r="Q54" s="427"/>
      <c r="R54" s="427"/>
      <c r="S54" s="427"/>
      <c r="T54" s="427"/>
      <c r="U54" s="427"/>
    </row>
    <row r="55" spans="15:21" ht="14.25">
      <c r="O55" s="427"/>
      <c r="P55" s="427"/>
      <c r="Q55" s="427"/>
      <c r="R55" s="427"/>
      <c r="S55" s="427"/>
      <c r="T55" s="427"/>
      <c r="U55" s="427"/>
    </row>
    <row r="56" spans="15:21" ht="14.25">
      <c r="O56" s="427"/>
      <c r="P56" s="427"/>
      <c r="Q56" s="427"/>
      <c r="R56" s="427"/>
      <c r="S56" s="427"/>
      <c r="T56" s="427"/>
      <c r="U56" s="427"/>
    </row>
    <row r="57" spans="15:21" ht="14.25">
      <c r="O57" s="427"/>
      <c r="P57" s="427"/>
      <c r="Q57" s="427"/>
      <c r="R57" s="427"/>
      <c r="S57" s="427"/>
      <c r="T57" s="427"/>
      <c r="U57" s="427"/>
    </row>
    <row r="58" spans="15:21" ht="14.25">
      <c r="O58" s="427"/>
      <c r="P58" s="427"/>
      <c r="Q58" s="427"/>
      <c r="R58" s="427"/>
      <c r="S58" s="427"/>
      <c r="T58" s="427"/>
      <c r="U58" s="427"/>
    </row>
    <row r="59" spans="1:21" ht="14.25">
      <c r="A59" s="427"/>
      <c r="B59" s="427"/>
      <c r="C59" s="427"/>
      <c r="D59" s="427"/>
      <c r="E59" s="427"/>
      <c r="F59" s="427"/>
      <c r="G59" s="427"/>
      <c r="H59" s="427"/>
      <c r="I59" s="427"/>
      <c r="J59" s="427"/>
      <c r="K59" s="427"/>
      <c r="L59" s="427"/>
      <c r="O59" s="427"/>
      <c r="P59" s="427"/>
      <c r="Q59" s="427"/>
      <c r="R59" s="427"/>
      <c r="S59" s="427"/>
      <c r="T59" s="427"/>
      <c r="U59" s="427"/>
    </row>
    <row r="60" spans="1:21" ht="14.25">
      <c r="A60" s="427"/>
      <c r="B60" s="427"/>
      <c r="C60" s="427"/>
      <c r="D60" s="427"/>
      <c r="E60" s="427"/>
      <c r="F60" s="427"/>
      <c r="G60" s="427"/>
      <c r="H60" s="427"/>
      <c r="I60" s="427"/>
      <c r="J60" s="427"/>
      <c r="K60" s="427"/>
      <c r="L60" s="427"/>
      <c r="O60" s="427"/>
      <c r="P60" s="427"/>
      <c r="Q60" s="427"/>
      <c r="R60" s="427"/>
      <c r="S60" s="427"/>
      <c r="T60" s="427"/>
      <c r="U60" s="427"/>
    </row>
    <row r="61" spans="1:21" ht="14.25">
      <c r="A61" s="427"/>
      <c r="B61" s="427"/>
      <c r="C61" s="427"/>
      <c r="D61" s="427"/>
      <c r="E61" s="427"/>
      <c r="F61" s="427"/>
      <c r="G61" s="427"/>
      <c r="H61" s="427"/>
      <c r="I61" s="427"/>
      <c r="J61" s="427"/>
      <c r="K61" s="427"/>
      <c r="L61" s="427"/>
      <c r="O61" s="427"/>
      <c r="P61" s="427"/>
      <c r="Q61" s="427"/>
      <c r="R61" s="427"/>
      <c r="S61" s="427"/>
      <c r="T61" s="427"/>
      <c r="U61" s="427"/>
    </row>
    <row r="62" spans="1:21" ht="14.25">
      <c r="A62" s="427"/>
      <c r="B62" s="427"/>
      <c r="C62" s="427"/>
      <c r="D62" s="427"/>
      <c r="E62" s="427"/>
      <c r="F62" s="427"/>
      <c r="G62" s="427"/>
      <c r="H62" s="427"/>
      <c r="I62" s="427"/>
      <c r="J62" s="427"/>
      <c r="K62" s="427"/>
      <c r="L62" s="427"/>
      <c r="O62" s="427"/>
      <c r="P62" s="427"/>
      <c r="Q62" s="427"/>
      <c r="R62" s="427"/>
      <c r="S62" s="427"/>
      <c r="T62" s="427"/>
      <c r="U62" s="427"/>
    </row>
    <row r="63" spans="1:21" ht="14.25">
      <c r="A63" s="427"/>
      <c r="B63" s="427"/>
      <c r="C63" s="427"/>
      <c r="D63" s="427"/>
      <c r="E63" s="427"/>
      <c r="F63" s="427"/>
      <c r="G63" s="427"/>
      <c r="H63" s="427"/>
      <c r="I63" s="427"/>
      <c r="J63" s="427"/>
      <c r="K63" s="427"/>
      <c r="L63" s="427"/>
      <c r="O63" s="427"/>
      <c r="P63" s="427"/>
      <c r="Q63" s="427"/>
      <c r="R63" s="427"/>
      <c r="S63" s="427"/>
      <c r="T63" s="427"/>
      <c r="U63" s="427"/>
    </row>
    <row r="64" spans="1:21" ht="14.25">
      <c r="A64" s="427"/>
      <c r="B64" s="427"/>
      <c r="C64" s="427"/>
      <c r="D64" s="427"/>
      <c r="E64" s="427"/>
      <c r="F64" s="427"/>
      <c r="G64" s="427"/>
      <c r="H64" s="427"/>
      <c r="I64" s="427"/>
      <c r="J64" s="427"/>
      <c r="K64" s="427"/>
      <c r="L64" s="427"/>
      <c r="O64" s="427"/>
      <c r="P64" s="427"/>
      <c r="Q64" s="427"/>
      <c r="R64" s="427"/>
      <c r="S64" s="427"/>
      <c r="T64" s="427"/>
      <c r="U64" s="427"/>
    </row>
    <row r="65" spans="1:21" ht="14.25">
      <c r="A65" s="427"/>
      <c r="B65" s="427"/>
      <c r="C65" s="427"/>
      <c r="D65" s="428"/>
      <c r="E65" s="428"/>
      <c r="F65" s="428"/>
      <c r="G65" s="428"/>
      <c r="H65" s="428"/>
      <c r="I65" s="427"/>
      <c r="J65" s="427"/>
      <c r="K65" s="427"/>
      <c r="L65" s="427"/>
      <c r="O65" s="427"/>
      <c r="P65" s="427"/>
      <c r="Q65" s="427"/>
      <c r="R65" s="427"/>
      <c r="S65" s="427"/>
      <c r="T65" s="427"/>
      <c r="U65" s="427"/>
    </row>
    <row r="66" spans="1:21" ht="18.75">
      <c r="A66" s="429" t="s">
        <v>732</v>
      </c>
      <c r="B66" s="427"/>
      <c r="C66" s="427"/>
      <c r="D66" s="428"/>
      <c r="E66" s="428"/>
      <c r="F66" s="428"/>
      <c r="G66" s="428"/>
      <c r="H66" s="428"/>
      <c r="I66" s="427"/>
      <c r="J66" s="427"/>
      <c r="K66" s="427"/>
      <c r="L66" s="427"/>
      <c r="O66" s="427"/>
      <c r="P66" s="427"/>
      <c r="Q66" s="427"/>
      <c r="R66" s="427"/>
      <c r="S66" s="427"/>
      <c r="T66" s="427"/>
      <c r="U66" s="427"/>
    </row>
    <row r="67" spans="1:21" ht="14.25">
      <c r="A67" s="427"/>
      <c r="B67" s="427"/>
      <c r="C67" s="427"/>
      <c r="D67" s="428"/>
      <c r="E67" s="428"/>
      <c r="F67" s="428"/>
      <c r="G67" s="428"/>
      <c r="H67" s="428"/>
      <c r="I67" s="427"/>
      <c r="J67" s="427"/>
      <c r="K67" s="427"/>
      <c r="L67" s="427"/>
      <c r="O67" s="427"/>
      <c r="P67" s="427"/>
      <c r="Q67" s="427"/>
      <c r="R67" s="427"/>
      <c r="S67" s="427"/>
      <c r="T67" s="427"/>
      <c r="U67" s="427"/>
    </row>
    <row r="68" spans="1:12" ht="14.25">
      <c r="A68" s="427"/>
      <c r="B68" s="427"/>
      <c r="C68" s="427"/>
      <c r="D68" s="428"/>
      <c r="E68" s="428"/>
      <c r="F68" s="428"/>
      <c r="G68" s="428"/>
      <c r="H68" s="428"/>
      <c r="I68" s="427"/>
      <c r="J68" s="427"/>
      <c r="K68" s="427"/>
      <c r="L68" s="427"/>
    </row>
    <row r="69" spans="1:12" ht="14.25">
      <c r="A69" s="427"/>
      <c r="B69" s="427"/>
      <c r="C69" s="427"/>
      <c r="D69" s="428"/>
      <c r="E69" s="428"/>
      <c r="F69" s="428"/>
      <c r="G69" s="428"/>
      <c r="H69" s="428"/>
      <c r="I69" s="427"/>
      <c r="J69" s="427"/>
      <c r="K69" s="427"/>
      <c r="L69" s="427"/>
    </row>
    <row r="70" spans="4:8" ht="14.25">
      <c r="D70" s="27"/>
      <c r="E70" s="27"/>
      <c r="F70" s="27"/>
      <c r="G70" s="27"/>
      <c r="H70" s="27"/>
    </row>
    <row r="71" spans="4:8" ht="14.25">
      <c r="D71" s="27"/>
      <c r="E71" s="27"/>
      <c r="F71" s="27"/>
      <c r="G71" s="27"/>
      <c r="H71" s="27"/>
    </row>
  </sheetData>
  <sheetProtection/>
  <mergeCells count="10">
    <mergeCell ref="A1:L1"/>
    <mergeCell ref="F5:H5"/>
    <mergeCell ref="I5:K5"/>
    <mergeCell ref="L5:L6"/>
    <mergeCell ref="D5:E5"/>
    <mergeCell ref="A5:A6"/>
    <mergeCell ref="B5:B6"/>
    <mergeCell ref="C5:C6"/>
    <mergeCell ref="A3:L3"/>
    <mergeCell ref="A2:L2"/>
  </mergeCells>
  <printOptions horizontalCentered="1"/>
  <pageMargins left="0.48" right="0.37" top="0.54" bottom="0.52" header="0.3" footer="0.3"/>
  <pageSetup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6"/>
  <sheetViews>
    <sheetView zoomScalePageLayoutView="0" workbookViewId="0" topLeftCell="A1">
      <selection activeCell="B77" sqref="B77"/>
    </sheetView>
  </sheetViews>
  <sheetFormatPr defaultColWidth="9.140625" defaultRowHeight="15"/>
  <cols>
    <col min="1" max="1" width="5.421875" style="57" customWidth="1"/>
    <col min="2" max="2" width="35.421875" style="0" customWidth="1"/>
    <col min="3" max="3" width="13.140625" style="0" customWidth="1"/>
    <col min="4" max="7" width="14.28125" style="0" hidden="1" customWidth="1"/>
    <col min="8" max="9" width="13.140625" style="0" hidden="1" customWidth="1"/>
    <col min="10" max="15" width="13.140625" style="0" customWidth="1"/>
    <col min="16" max="16" width="17.140625" style="0" customWidth="1"/>
  </cols>
  <sheetData>
    <row r="1" spans="1:16" ht="18.75">
      <c r="A1" s="447" t="s">
        <v>735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</row>
    <row r="2" spans="1:16" ht="18.75">
      <c r="A2" s="448" t="s">
        <v>736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</row>
    <row r="3" spans="1:16" ht="18.75">
      <c r="A3" s="446" t="s">
        <v>741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</row>
    <row r="4" spans="1:11" ht="18.75">
      <c r="A4" s="56"/>
      <c r="B4" s="59" t="s">
        <v>213</v>
      </c>
      <c r="C4" s="50"/>
      <c r="D4" s="49"/>
      <c r="E4" s="51"/>
      <c r="F4" s="51"/>
      <c r="G4" s="49"/>
      <c r="H4" s="49"/>
      <c r="I4" s="49"/>
      <c r="J4" s="52"/>
      <c r="K4" s="52"/>
    </row>
    <row r="5" spans="1:16" ht="18.75">
      <c r="A5" s="449" t="s">
        <v>34</v>
      </c>
      <c r="B5" s="450" t="s">
        <v>35</v>
      </c>
      <c r="C5" s="452" t="s">
        <v>33</v>
      </c>
      <c r="D5" s="454">
        <v>2017</v>
      </c>
      <c r="E5" s="454"/>
      <c r="F5" s="53"/>
      <c r="G5" s="445">
        <v>2018</v>
      </c>
      <c r="H5" s="445"/>
      <c r="I5" s="445"/>
      <c r="J5" s="445">
        <v>2020</v>
      </c>
      <c r="K5" s="445"/>
      <c r="L5" s="445"/>
      <c r="M5" s="445">
        <v>2021</v>
      </c>
      <c r="N5" s="445"/>
      <c r="O5" s="445"/>
      <c r="P5" s="440" t="s">
        <v>33</v>
      </c>
    </row>
    <row r="6" spans="1:16" ht="37.5">
      <c r="A6" s="449"/>
      <c r="B6" s="451"/>
      <c r="C6" s="453"/>
      <c r="D6" s="54" t="s">
        <v>36</v>
      </c>
      <c r="E6" s="55" t="s">
        <v>37</v>
      </c>
      <c r="F6" s="55"/>
      <c r="G6" s="54" t="s">
        <v>19</v>
      </c>
      <c r="H6" s="55" t="s">
        <v>2</v>
      </c>
      <c r="I6" s="54" t="s">
        <v>13</v>
      </c>
      <c r="J6" s="54" t="s">
        <v>19</v>
      </c>
      <c r="K6" s="55" t="s">
        <v>2</v>
      </c>
      <c r="L6" s="54" t="s">
        <v>24</v>
      </c>
      <c r="M6" s="54" t="s">
        <v>19</v>
      </c>
      <c r="N6" s="55" t="s">
        <v>126</v>
      </c>
      <c r="O6" s="54" t="s">
        <v>24</v>
      </c>
      <c r="P6" s="441"/>
    </row>
    <row r="7" spans="1:16" ht="16.5" hidden="1">
      <c r="A7" s="343">
        <v>1</v>
      </c>
      <c r="B7" s="344">
        <v>2</v>
      </c>
      <c r="C7" s="345">
        <v>3</v>
      </c>
      <c r="D7" s="344">
        <v>4</v>
      </c>
      <c r="E7" s="345">
        <v>5</v>
      </c>
      <c r="F7" s="344">
        <v>6</v>
      </c>
      <c r="G7" s="346">
        <v>7</v>
      </c>
      <c r="H7" s="347">
        <v>4</v>
      </c>
      <c r="I7" s="346">
        <v>5</v>
      </c>
      <c r="J7" s="347">
        <v>6</v>
      </c>
      <c r="K7" s="346">
        <v>7</v>
      </c>
      <c r="L7" s="346">
        <v>8</v>
      </c>
      <c r="M7" s="346">
        <v>9</v>
      </c>
      <c r="N7" s="346">
        <v>10</v>
      </c>
      <c r="O7" s="346">
        <v>11</v>
      </c>
      <c r="P7" s="346">
        <v>12</v>
      </c>
    </row>
    <row r="8" spans="1:16" ht="33">
      <c r="A8" s="348" t="s">
        <v>38</v>
      </c>
      <c r="B8" s="434" t="s">
        <v>39</v>
      </c>
      <c r="C8" s="350"/>
      <c r="D8" s="351"/>
      <c r="E8" s="352"/>
      <c r="F8" s="352"/>
      <c r="G8" s="353"/>
      <c r="H8" s="354"/>
      <c r="I8" s="354"/>
      <c r="J8" s="355"/>
      <c r="K8" s="355"/>
      <c r="L8" s="356"/>
      <c r="M8" s="356"/>
      <c r="N8" s="356"/>
      <c r="O8" s="356"/>
      <c r="P8" s="357" t="s">
        <v>127</v>
      </c>
    </row>
    <row r="9" spans="1:16" ht="33">
      <c r="A9" s="348">
        <v>1</v>
      </c>
      <c r="B9" s="358" t="s">
        <v>731</v>
      </c>
      <c r="C9" s="350"/>
      <c r="D9" s="351"/>
      <c r="E9" s="352"/>
      <c r="F9" s="352"/>
      <c r="G9" s="353"/>
      <c r="H9" s="354"/>
      <c r="I9" s="354"/>
      <c r="J9" s="355"/>
      <c r="K9" s="355"/>
      <c r="L9" s="356"/>
      <c r="M9" s="356"/>
      <c r="N9" s="356"/>
      <c r="O9" s="356"/>
      <c r="P9" s="357" t="s">
        <v>128</v>
      </c>
    </row>
    <row r="10" spans="1:16" ht="16.5">
      <c r="A10" s="348"/>
      <c r="B10" s="359" t="s">
        <v>27</v>
      </c>
      <c r="C10" s="350"/>
      <c r="D10" s="351"/>
      <c r="E10" s="352"/>
      <c r="F10" s="352"/>
      <c r="G10" s="353"/>
      <c r="H10" s="354"/>
      <c r="I10" s="354"/>
      <c r="J10" s="355"/>
      <c r="K10" s="355"/>
      <c r="L10" s="356"/>
      <c r="M10" s="356"/>
      <c r="N10" s="356"/>
      <c r="O10" s="356"/>
      <c r="P10" s="357" t="s">
        <v>128</v>
      </c>
    </row>
    <row r="11" spans="1:16" ht="16.5">
      <c r="A11" s="348"/>
      <c r="B11" s="359" t="s">
        <v>29</v>
      </c>
      <c r="C11" s="350"/>
      <c r="D11" s="351"/>
      <c r="E11" s="352"/>
      <c r="F11" s="352"/>
      <c r="G11" s="353"/>
      <c r="H11" s="354"/>
      <c r="I11" s="354"/>
      <c r="J11" s="355"/>
      <c r="K11" s="355"/>
      <c r="L11" s="356"/>
      <c r="M11" s="356"/>
      <c r="N11" s="356"/>
      <c r="O11" s="356"/>
      <c r="P11" s="357" t="s">
        <v>128</v>
      </c>
    </row>
    <row r="12" spans="1:16" ht="16.5">
      <c r="A12" s="348"/>
      <c r="B12" s="359" t="s">
        <v>28</v>
      </c>
      <c r="C12" s="350"/>
      <c r="D12" s="351"/>
      <c r="E12" s="352"/>
      <c r="F12" s="352"/>
      <c r="G12" s="353"/>
      <c r="H12" s="354"/>
      <c r="I12" s="354"/>
      <c r="J12" s="355"/>
      <c r="K12" s="355"/>
      <c r="L12" s="356"/>
      <c r="M12" s="356"/>
      <c r="N12" s="356"/>
      <c r="O12" s="356"/>
      <c r="P12" s="357" t="s">
        <v>128</v>
      </c>
    </row>
    <row r="13" spans="1:16" ht="16.5">
      <c r="A13" s="348" t="s">
        <v>720</v>
      </c>
      <c r="B13" s="426" t="s">
        <v>730</v>
      </c>
      <c r="C13" s="350"/>
      <c r="D13" s="351"/>
      <c r="E13" s="352"/>
      <c r="F13" s="352"/>
      <c r="G13" s="353"/>
      <c r="H13" s="354"/>
      <c r="I13" s="354"/>
      <c r="J13" s="355"/>
      <c r="K13" s="355"/>
      <c r="L13" s="356"/>
      <c r="M13" s="356"/>
      <c r="N13" s="356"/>
      <c r="O13" s="356"/>
      <c r="P13" s="357" t="s">
        <v>128</v>
      </c>
    </row>
    <row r="14" spans="1:16" ht="16.5">
      <c r="A14" s="348"/>
      <c r="B14" s="359" t="s">
        <v>27</v>
      </c>
      <c r="C14" s="350"/>
      <c r="D14" s="351"/>
      <c r="E14" s="352"/>
      <c r="F14" s="352"/>
      <c r="G14" s="353"/>
      <c r="H14" s="354"/>
      <c r="I14" s="354"/>
      <c r="J14" s="355"/>
      <c r="K14" s="355"/>
      <c r="L14" s="356"/>
      <c r="M14" s="356"/>
      <c r="N14" s="356"/>
      <c r="O14" s="356"/>
      <c r="P14" s="357" t="s">
        <v>128</v>
      </c>
    </row>
    <row r="15" spans="1:16" ht="16.5">
      <c r="A15" s="348"/>
      <c r="B15" s="359" t="s">
        <v>29</v>
      </c>
      <c r="C15" s="350"/>
      <c r="D15" s="351"/>
      <c r="E15" s="352"/>
      <c r="F15" s="352"/>
      <c r="G15" s="353"/>
      <c r="H15" s="354"/>
      <c r="I15" s="354"/>
      <c r="J15" s="355"/>
      <c r="K15" s="355"/>
      <c r="L15" s="356"/>
      <c r="M15" s="356"/>
      <c r="N15" s="356"/>
      <c r="O15" s="356"/>
      <c r="P15" s="357" t="s">
        <v>128</v>
      </c>
    </row>
    <row r="16" spans="1:16" ht="16.5">
      <c r="A16" s="348"/>
      <c r="B16" s="359" t="s">
        <v>28</v>
      </c>
      <c r="C16" s="350"/>
      <c r="D16" s="351"/>
      <c r="E16" s="352"/>
      <c r="F16" s="352"/>
      <c r="G16" s="353"/>
      <c r="H16" s="354"/>
      <c r="I16" s="354"/>
      <c r="J16" s="355"/>
      <c r="K16" s="355"/>
      <c r="L16" s="356"/>
      <c r="M16" s="356"/>
      <c r="N16" s="356"/>
      <c r="O16" s="356"/>
      <c r="P16" s="357" t="s">
        <v>128</v>
      </c>
    </row>
    <row r="17" spans="1:16" s="342" customFormat="1" ht="16.5">
      <c r="A17" s="348">
        <v>2</v>
      </c>
      <c r="B17" s="360" t="s">
        <v>721</v>
      </c>
      <c r="C17" s="361"/>
      <c r="D17" s="351"/>
      <c r="E17" s="352"/>
      <c r="F17" s="352"/>
      <c r="G17" s="353"/>
      <c r="H17" s="354"/>
      <c r="I17" s="354"/>
      <c r="J17" s="362"/>
      <c r="K17" s="362"/>
      <c r="L17" s="363"/>
      <c r="M17" s="363"/>
      <c r="N17" s="363"/>
      <c r="O17" s="363"/>
      <c r="P17" s="364"/>
    </row>
    <row r="18" spans="1:16" ht="17.25">
      <c r="A18" s="348" t="s">
        <v>147</v>
      </c>
      <c r="B18" s="365" t="s">
        <v>40</v>
      </c>
      <c r="C18" s="366"/>
      <c r="D18" s="367"/>
      <c r="E18" s="367"/>
      <c r="F18" s="367"/>
      <c r="G18" s="367"/>
      <c r="H18" s="367"/>
      <c r="I18" s="367"/>
      <c r="J18" s="355"/>
      <c r="K18" s="355"/>
      <c r="L18" s="356"/>
      <c r="M18" s="356"/>
      <c r="N18" s="356"/>
      <c r="O18" s="356"/>
      <c r="P18" s="357" t="s">
        <v>128</v>
      </c>
    </row>
    <row r="19" spans="1:16" ht="16.5">
      <c r="A19" s="368"/>
      <c r="B19" s="357" t="s">
        <v>41</v>
      </c>
      <c r="C19" s="369" t="s">
        <v>42</v>
      </c>
      <c r="D19" s="370">
        <v>327.4</v>
      </c>
      <c r="E19" s="371">
        <v>178315.23476000002</v>
      </c>
      <c r="F19" s="372">
        <v>327.43452476</v>
      </c>
      <c r="G19" s="373">
        <v>318</v>
      </c>
      <c r="H19" s="372">
        <v>178.206</v>
      </c>
      <c r="I19" s="372">
        <v>334.39465855</v>
      </c>
      <c r="J19" s="372"/>
      <c r="K19" s="372"/>
      <c r="L19" s="356"/>
      <c r="M19" s="356"/>
      <c r="N19" s="356"/>
      <c r="O19" s="356"/>
      <c r="P19" s="357" t="s">
        <v>128</v>
      </c>
    </row>
    <row r="20" spans="1:16" ht="16.5">
      <c r="A20" s="368"/>
      <c r="B20" s="357" t="s">
        <v>26</v>
      </c>
      <c r="C20" s="369" t="s">
        <v>42</v>
      </c>
      <c r="D20" s="370">
        <v>6.7450571</v>
      </c>
      <c r="E20" s="374">
        <v>4.4485385</v>
      </c>
      <c r="F20" s="374"/>
      <c r="G20" s="373">
        <v>7</v>
      </c>
      <c r="H20" s="372">
        <v>4.439</v>
      </c>
      <c r="I20" s="372">
        <v>6.6162013</v>
      </c>
      <c r="J20" s="372"/>
      <c r="K20" s="372"/>
      <c r="L20" s="356"/>
      <c r="M20" s="356"/>
      <c r="N20" s="356"/>
      <c r="O20" s="356"/>
      <c r="P20" s="357" t="s">
        <v>128</v>
      </c>
    </row>
    <row r="21" spans="1:16" ht="16.5">
      <c r="A21" s="368"/>
      <c r="B21" s="357" t="s">
        <v>43</v>
      </c>
      <c r="C21" s="369" t="s">
        <v>42</v>
      </c>
      <c r="D21" s="370">
        <v>127.262</v>
      </c>
      <c r="E21" s="367"/>
      <c r="F21" s="367"/>
      <c r="G21" s="373">
        <v>135</v>
      </c>
      <c r="H21" s="372">
        <v>103.03200000000001</v>
      </c>
      <c r="I21" s="372"/>
      <c r="J21" s="372"/>
      <c r="K21" s="372"/>
      <c r="L21" s="356"/>
      <c r="M21" s="356"/>
      <c r="N21" s="356"/>
      <c r="O21" s="356"/>
      <c r="P21" s="357" t="s">
        <v>128</v>
      </c>
    </row>
    <row r="22" spans="1:16" ht="16.5">
      <c r="A22" s="368"/>
      <c r="B22" s="357" t="s">
        <v>44</v>
      </c>
      <c r="C22" s="369" t="s">
        <v>42</v>
      </c>
      <c r="D22" s="370">
        <v>12.876</v>
      </c>
      <c r="E22" s="371">
        <v>10.6813109</v>
      </c>
      <c r="F22" s="375">
        <v>12.8940593</v>
      </c>
      <c r="G22" s="370">
        <v>12.876</v>
      </c>
      <c r="H22" s="372">
        <v>8.064</v>
      </c>
      <c r="I22" s="372">
        <v>10.4476671</v>
      </c>
      <c r="J22" s="372"/>
      <c r="K22" s="372"/>
      <c r="L22" s="356"/>
      <c r="M22" s="356"/>
      <c r="N22" s="356"/>
      <c r="O22" s="356"/>
      <c r="P22" s="357" t="s">
        <v>128</v>
      </c>
    </row>
    <row r="23" spans="1:16" ht="16.5">
      <c r="A23" s="368"/>
      <c r="B23" s="357" t="s">
        <v>45</v>
      </c>
      <c r="C23" s="369" t="s">
        <v>42</v>
      </c>
      <c r="D23" s="370">
        <v>7.3</v>
      </c>
      <c r="E23" s="367">
        <v>6.7981345</v>
      </c>
      <c r="F23" s="375">
        <v>7.2447892</v>
      </c>
      <c r="G23" s="373">
        <v>8</v>
      </c>
      <c r="H23" s="372">
        <v>6.787</v>
      </c>
      <c r="I23" s="372">
        <v>7.3747151</v>
      </c>
      <c r="J23" s="372"/>
      <c r="K23" s="372"/>
      <c r="L23" s="356"/>
      <c r="M23" s="356"/>
      <c r="N23" s="356"/>
      <c r="O23" s="356"/>
      <c r="P23" s="357" t="s">
        <v>128</v>
      </c>
    </row>
    <row r="24" spans="1:16" ht="16.5">
      <c r="A24" s="368"/>
      <c r="B24" s="357" t="s">
        <v>46</v>
      </c>
      <c r="C24" s="369" t="s">
        <v>42</v>
      </c>
      <c r="D24" s="370">
        <v>7</v>
      </c>
      <c r="E24" s="376"/>
      <c r="F24" s="375">
        <v>6.8087</v>
      </c>
      <c r="G24" s="375">
        <v>7.186</v>
      </c>
      <c r="H24" s="372">
        <v>6.379424773818832</v>
      </c>
      <c r="I24" s="372">
        <v>7.3001521</v>
      </c>
      <c r="J24" s="372"/>
      <c r="K24" s="372"/>
      <c r="L24" s="356"/>
      <c r="M24" s="356"/>
      <c r="N24" s="356"/>
      <c r="O24" s="356"/>
      <c r="P24" s="357" t="s">
        <v>128</v>
      </c>
    </row>
    <row r="25" spans="1:16" ht="16.5">
      <c r="A25" s="368"/>
      <c r="B25" s="357" t="s">
        <v>47</v>
      </c>
      <c r="C25" s="369" t="s">
        <v>48</v>
      </c>
      <c r="D25" s="370"/>
      <c r="E25" s="367"/>
      <c r="F25" s="375">
        <v>277.9</v>
      </c>
      <c r="G25" s="375"/>
      <c r="H25" s="372">
        <v>0.19863818181818182</v>
      </c>
      <c r="I25" s="372">
        <v>227.285</v>
      </c>
      <c r="J25" s="372"/>
      <c r="K25" s="372"/>
      <c r="L25" s="356"/>
      <c r="M25" s="356"/>
      <c r="N25" s="356"/>
      <c r="O25" s="356"/>
      <c r="P25" s="357" t="s">
        <v>128</v>
      </c>
    </row>
    <row r="26" spans="1:16" ht="17.25">
      <c r="A26" s="348" t="s">
        <v>150</v>
      </c>
      <c r="B26" s="365" t="s">
        <v>49</v>
      </c>
      <c r="C26" s="366"/>
      <c r="D26" s="370"/>
      <c r="E26" s="367"/>
      <c r="F26" s="367"/>
      <c r="G26" s="367"/>
      <c r="H26" s="367"/>
      <c r="I26" s="367"/>
      <c r="J26" s="355"/>
      <c r="K26" s="355"/>
      <c r="L26" s="356"/>
      <c r="M26" s="356"/>
      <c r="N26" s="356"/>
      <c r="O26" s="356"/>
      <c r="P26" s="357" t="s">
        <v>128</v>
      </c>
    </row>
    <row r="27" spans="1:16" ht="16.5">
      <c r="A27" s="377"/>
      <c r="B27" s="378" t="s">
        <v>153</v>
      </c>
      <c r="C27" s="379" t="s">
        <v>50</v>
      </c>
      <c r="D27" s="380">
        <v>22592</v>
      </c>
      <c r="E27" s="367"/>
      <c r="F27" s="380">
        <v>22592</v>
      </c>
      <c r="G27" s="380">
        <v>22500</v>
      </c>
      <c r="H27" s="381">
        <v>22530</v>
      </c>
      <c r="I27" s="380">
        <v>20847</v>
      </c>
      <c r="J27" s="380"/>
      <c r="K27" s="380"/>
      <c r="L27" s="356"/>
      <c r="M27" s="356"/>
      <c r="N27" s="356"/>
      <c r="O27" s="356"/>
      <c r="P27" s="357" t="s">
        <v>128</v>
      </c>
    </row>
    <row r="28" spans="1:16" ht="16.5">
      <c r="A28" s="377"/>
      <c r="B28" s="378" t="s">
        <v>154</v>
      </c>
      <c r="C28" s="379" t="s">
        <v>7</v>
      </c>
      <c r="D28" s="380">
        <v>35978</v>
      </c>
      <c r="E28" s="367"/>
      <c r="F28" s="380">
        <v>35978</v>
      </c>
      <c r="G28" s="380">
        <v>37000</v>
      </c>
      <c r="H28" s="381">
        <v>34825</v>
      </c>
      <c r="I28" s="380">
        <v>34339</v>
      </c>
      <c r="J28" s="380"/>
      <c r="K28" s="380"/>
      <c r="L28" s="356"/>
      <c r="M28" s="356"/>
      <c r="N28" s="356"/>
      <c r="O28" s="356"/>
      <c r="P28" s="357" t="s">
        <v>128</v>
      </c>
    </row>
    <row r="29" spans="1:16" ht="16.5">
      <c r="A29" s="368"/>
      <c r="B29" s="378" t="s">
        <v>155</v>
      </c>
      <c r="C29" s="379" t="s">
        <v>7</v>
      </c>
      <c r="D29" s="380">
        <v>179291</v>
      </c>
      <c r="E29" s="367"/>
      <c r="F29" s="380">
        <v>179291</v>
      </c>
      <c r="G29" s="380">
        <v>240000</v>
      </c>
      <c r="H29" s="380">
        <v>179300</v>
      </c>
      <c r="I29" s="380">
        <v>178811</v>
      </c>
      <c r="J29" s="380"/>
      <c r="K29" s="380"/>
      <c r="L29" s="356"/>
      <c r="M29" s="356"/>
      <c r="N29" s="356"/>
      <c r="O29" s="356"/>
      <c r="P29" s="357" t="s">
        <v>128</v>
      </c>
    </row>
    <row r="30" spans="1:16" ht="16.5">
      <c r="A30" s="368"/>
      <c r="B30" s="378" t="s">
        <v>51</v>
      </c>
      <c r="C30" s="379" t="s">
        <v>52</v>
      </c>
      <c r="D30" s="380">
        <v>2778</v>
      </c>
      <c r="E30" s="380"/>
      <c r="F30" s="380">
        <v>2778</v>
      </c>
      <c r="G30" s="380">
        <v>3000</v>
      </c>
      <c r="H30" s="380">
        <v>2769.3</v>
      </c>
      <c r="I30" s="380">
        <v>2969.27</v>
      </c>
      <c r="J30" s="380"/>
      <c r="K30" s="380"/>
      <c r="L30" s="356"/>
      <c r="M30" s="356"/>
      <c r="N30" s="356"/>
      <c r="O30" s="356"/>
      <c r="P30" s="357" t="s">
        <v>128</v>
      </c>
    </row>
    <row r="31" spans="1:16" ht="16.5">
      <c r="A31" s="368"/>
      <c r="B31" s="382" t="s">
        <v>725</v>
      </c>
      <c r="C31" s="379"/>
      <c r="D31" s="380"/>
      <c r="E31" s="380"/>
      <c r="F31" s="380"/>
      <c r="G31" s="380"/>
      <c r="H31" s="380"/>
      <c r="I31" s="380"/>
      <c r="J31" s="380"/>
      <c r="K31" s="380"/>
      <c r="L31" s="356"/>
      <c r="M31" s="356"/>
      <c r="N31" s="356"/>
      <c r="O31" s="356"/>
      <c r="P31" s="357"/>
    </row>
    <row r="32" spans="1:16" ht="17.25">
      <c r="A32" s="348" t="s">
        <v>722</v>
      </c>
      <c r="B32" s="365" t="s">
        <v>29</v>
      </c>
      <c r="C32" s="366"/>
      <c r="D32" s="383"/>
      <c r="E32" s="352"/>
      <c r="F32" s="352"/>
      <c r="G32" s="352"/>
      <c r="H32" s="352"/>
      <c r="I32" s="352"/>
      <c r="J32" s="355"/>
      <c r="K32" s="355"/>
      <c r="L32" s="356"/>
      <c r="M32" s="356"/>
      <c r="N32" s="356"/>
      <c r="O32" s="356"/>
      <c r="P32" s="357" t="s">
        <v>128</v>
      </c>
    </row>
    <row r="33" spans="1:16" ht="16.5">
      <c r="A33" s="368"/>
      <c r="B33" s="378" t="s">
        <v>152</v>
      </c>
      <c r="C33" s="366"/>
      <c r="D33" s="383"/>
      <c r="E33" s="352"/>
      <c r="F33" s="352"/>
      <c r="G33" s="352"/>
      <c r="H33" s="352"/>
      <c r="I33" s="352"/>
      <c r="J33" s="355"/>
      <c r="K33" s="355"/>
      <c r="L33" s="356"/>
      <c r="M33" s="356"/>
      <c r="N33" s="356"/>
      <c r="O33" s="356"/>
      <c r="P33" s="357" t="s">
        <v>128</v>
      </c>
    </row>
    <row r="34" spans="1:16" ht="33">
      <c r="A34" s="348"/>
      <c r="B34" s="384" t="s">
        <v>723</v>
      </c>
      <c r="C34" s="366"/>
      <c r="D34" s="383"/>
      <c r="E34" s="352"/>
      <c r="F34" s="352"/>
      <c r="G34" s="352"/>
      <c r="H34" s="352"/>
      <c r="I34" s="352"/>
      <c r="J34" s="355"/>
      <c r="K34" s="355"/>
      <c r="L34" s="356"/>
      <c r="M34" s="356"/>
      <c r="N34" s="356"/>
      <c r="O34" s="356"/>
      <c r="P34" s="357" t="s">
        <v>128</v>
      </c>
    </row>
    <row r="35" spans="1:16" ht="16.5">
      <c r="A35" s="348"/>
      <c r="B35" s="384" t="s">
        <v>724</v>
      </c>
      <c r="C35" s="366"/>
      <c r="D35" s="383"/>
      <c r="E35" s="352"/>
      <c r="F35" s="352"/>
      <c r="G35" s="352"/>
      <c r="H35" s="352"/>
      <c r="I35" s="352"/>
      <c r="J35" s="355"/>
      <c r="K35" s="355"/>
      <c r="L35" s="356"/>
      <c r="M35" s="356"/>
      <c r="N35" s="356"/>
      <c r="O35" s="356"/>
      <c r="P35" s="357" t="s">
        <v>128</v>
      </c>
    </row>
    <row r="36" spans="1:16" ht="33">
      <c r="A36" s="368"/>
      <c r="B36" s="357" t="s">
        <v>53</v>
      </c>
      <c r="C36" s="366" t="s">
        <v>54</v>
      </c>
      <c r="D36" s="370">
        <v>530</v>
      </c>
      <c r="E36" s="385">
        <v>285.304</v>
      </c>
      <c r="F36" s="385"/>
      <c r="G36" s="373">
        <v>530</v>
      </c>
      <c r="H36" s="386">
        <v>300.174</v>
      </c>
      <c r="I36" s="386">
        <v>585.6</v>
      </c>
      <c r="J36" s="355"/>
      <c r="K36" s="387"/>
      <c r="L36" s="356"/>
      <c r="M36" s="356"/>
      <c r="N36" s="356"/>
      <c r="O36" s="356"/>
      <c r="P36" s="357" t="s">
        <v>128</v>
      </c>
    </row>
    <row r="37" spans="1:16" ht="16.5">
      <c r="A37" s="348">
        <v>4</v>
      </c>
      <c r="B37" s="364" t="s">
        <v>28</v>
      </c>
      <c r="C37" s="366"/>
      <c r="D37" s="388"/>
      <c r="E37" s="352"/>
      <c r="F37" s="352"/>
      <c r="G37" s="388"/>
      <c r="H37" s="388"/>
      <c r="I37" s="388"/>
      <c r="J37" s="355"/>
      <c r="K37" s="355"/>
      <c r="L37" s="356"/>
      <c r="M37" s="356"/>
      <c r="N37" s="356"/>
      <c r="O37" s="356"/>
      <c r="P37" s="357" t="s">
        <v>128</v>
      </c>
    </row>
    <row r="38" spans="1:16" ht="16.5">
      <c r="A38" s="377"/>
      <c r="B38" s="389" t="s">
        <v>55</v>
      </c>
      <c r="C38" s="357" t="s">
        <v>42</v>
      </c>
      <c r="D38" s="373">
        <v>36.278999999999996</v>
      </c>
      <c r="E38" s="367"/>
      <c r="F38" s="367"/>
      <c r="G38" s="373">
        <v>42</v>
      </c>
      <c r="H38" s="373">
        <v>19.987</v>
      </c>
      <c r="I38" s="373">
        <v>39.283</v>
      </c>
      <c r="J38" s="373"/>
      <c r="K38" s="373"/>
      <c r="L38" s="356"/>
      <c r="M38" s="356"/>
      <c r="N38" s="356"/>
      <c r="O38" s="356"/>
      <c r="P38" s="357" t="s">
        <v>128</v>
      </c>
    </row>
    <row r="39" spans="1:16" ht="16.5">
      <c r="A39" s="377"/>
      <c r="B39" s="389" t="s">
        <v>56</v>
      </c>
      <c r="C39" s="357" t="s">
        <v>42</v>
      </c>
      <c r="D39" s="373">
        <v>14.71</v>
      </c>
      <c r="E39" s="367"/>
      <c r="F39" s="367"/>
      <c r="G39" s="373">
        <v>18</v>
      </c>
      <c r="H39" s="373">
        <v>5.922</v>
      </c>
      <c r="I39" s="373">
        <v>15.947</v>
      </c>
      <c r="J39" s="373"/>
      <c r="K39" s="373"/>
      <c r="L39" s="356"/>
      <c r="M39" s="356"/>
      <c r="N39" s="356"/>
      <c r="O39" s="356"/>
      <c r="P39" s="357" t="s">
        <v>128</v>
      </c>
    </row>
    <row r="40" spans="1:16" ht="17.25">
      <c r="A40" s="348" t="s">
        <v>57</v>
      </c>
      <c r="B40" s="349" t="s">
        <v>58</v>
      </c>
      <c r="C40" s="367"/>
      <c r="D40" s="352"/>
      <c r="E40" s="376"/>
      <c r="F40" s="376"/>
      <c r="G40" s="352"/>
      <c r="H40" s="352"/>
      <c r="I40" s="352"/>
      <c r="J40" s="355"/>
      <c r="K40" s="355"/>
      <c r="L40" s="356"/>
      <c r="M40" s="356"/>
      <c r="N40" s="356"/>
      <c r="O40" s="356"/>
      <c r="P40" s="357" t="s">
        <v>129</v>
      </c>
    </row>
    <row r="41" spans="1:16" ht="16.5">
      <c r="A41" s="348">
        <v>1</v>
      </c>
      <c r="B41" s="364" t="s">
        <v>20</v>
      </c>
      <c r="C41" s="367"/>
      <c r="D41" s="352"/>
      <c r="E41" s="376"/>
      <c r="F41" s="376"/>
      <c r="G41" s="352"/>
      <c r="H41" s="352"/>
      <c r="I41" s="352"/>
      <c r="J41" s="355"/>
      <c r="K41" s="355"/>
      <c r="L41" s="356"/>
      <c r="M41" s="356"/>
      <c r="N41" s="356"/>
      <c r="O41" s="356"/>
      <c r="P41" s="357"/>
    </row>
    <row r="42" spans="1:16" ht="17.25">
      <c r="A42" s="348" t="s">
        <v>138</v>
      </c>
      <c r="B42" s="349" t="s">
        <v>142</v>
      </c>
      <c r="C42" s="367"/>
      <c r="D42" s="352"/>
      <c r="E42" s="376"/>
      <c r="F42" s="376"/>
      <c r="G42" s="352"/>
      <c r="H42" s="352"/>
      <c r="I42" s="352"/>
      <c r="J42" s="355"/>
      <c r="K42" s="355"/>
      <c r="L42" s="356"/>
      <c r="M42" s="356"/>
      <c r="N42" s="356"/>
      <c r="O42" s="356"/>
      <c r="P42" s="357" t="s">
        <v>128</v>
      </c>
    </row>
    <row r="43" spans="1:16" ht="16.5">
      <c r="A43" s="348"/>
      <c r="B43" s="359" t="s">
        <v>144</v>
      </c>
      <c r="C43" s="367"/>
      <c r="D43" s="352"/>
      <c r="E43" s="376"/>
      <c r="F43" s="376"/>
      <c r="G43" s="352"/>
      <c r="H43" s="352"/>
      <c r="I43" s="352"/>
      <c r="J43" s="355"/>
      <c r="K43" s="355"/>
      <c r="L43" s="356"/>
      <c r="M43" s="356"/>
      <c r="N43" s="356"/>
      <c r="O43" s="356"/>
      <c r="P43" s="357" t="s">
        <v>128</v>
      </c>
    </row>
    <row r="44" spans="1:16" ht="16.5">
      <c r="A44" s="348"/>
      <c r="B44" s="359" t="s">
        <v>145</v>
      </c>
      <c r="C44" s="367"/>
      <c r="D44" s="352"/>
      <c r="E44" s="376"/>
      <c r="F44" s="376"/>
      <c r="G44" s="352"/>
      <c r="H44" s="352"/>
      <c r="I44" s="352"/>
      <c r="J44" s="355"/>
      <c r="K44" s="355"/>
      <c r="L44" s="356"/>
      <c r="M44" s="356"/>
      <c r="N44" s="356"/>
      <c r="O44" s="356"/>
      <c r="P44" s="357" t="s">
        <v>128</v>
      </c>
    </row>
    <row r="45" spans="1:16" ht="17.25">
      <c r="A45" s="425" t="s">
        <v>141</v>
      </c>
      <c r="B45" s="349" t="s">
        <v>139</v>
      </c>
      <c r="C45" s="367" t="s">
        <v>8</v>
      </c>
      <c r="D45" s="352"/>
      <c r="E45" s="376"/>
      <c r="F45" s="376"/>
      <c r="G45" s="352"/>
      <c r="H45" s="352"/>
      <c r="I45" s="352"/>
      <c r="J45" s="355"/>
      <c r="K45" s="355"/>
      <c r="L45" s="356"/>
      <c r="M45" s="356"/>
      <c r="N45" s="356"/>
      <c r="O45" s="356"/>
      <c r="P45" s="357" t="s">
        <v>128</v>
      </c>
    </row>
    <row r="46" spans="1:16" ht="16.5">
      <c r="A46" s="348"/>
      <c r="B46" s="359" t="s">
        <v>59</v>
      </c>
      <c r="C46" s="390" t="s">
        <v>128</v>
      </c>
      <c r="D46" s="352"/>
      <c r="E46" s="376"/>
      <c r="F46" s="376"/>
      <c r="G46" s="352"/>
      <c r="H46" s="352"/>
      <c r="I46" s="352"/>
      <c r="J46" s="355"/>
      <c r="K46" s="355"/>
      <c r="L46" s="356"/>
      <c r="M46" s="356"/>
      <c r="N46" s="356"/>
      <c r="O46" s="356"/>
      <c r="P46" s="357" t="s">
        <v>128</v>
      </c>
    </row>
    <row r="47" spans="1:16" ht="33">
      <c r="A47" s="368"/>
      <c r="B47" s="359" t="s">
        <v>64</v>
      </c>
      <c r="C47" s="390" t="s">
        <v>128</v>
      </c>
      <c r="D47" s="367"/>
      <c r="E47" s="376"/>
      <c r="F47" s="376"/>
      <c r="G47" s="367"/>
      <c r="H47" s="367"/>
      <c r="I47" s="367"/>
      <c r="J47" s="355"/>
      <c r="K47" s="355"/>
      <c r="L47" s="356"/>
      <c r="M47" s="356"/>
      <c r="N47" s="356"/>
      <c r="O47" s="356"/>
      <c r="P47" s="357" t="s">
        <v>128</v>
      </c>
    </row>
    <row r="48" spans="1:16" ht="66">
      <c r="A48" s="368"/>
      <c r="B48" s="359" t="s">
        <v>88</v>
      </c>
      <c r="C48" s="390" t="s">
        <v>128</v>
      </c>
      <c r="D48" s="367"/>
      <c r="E48" s="376"/>
      <c r="F48" s="376"/>
      <c r="G48" s="367"/>
      <c r="H48" s="367"/>
      <c r="I48" s="367"/>
      <c r="J48" s="391"/>
      <c r="K48" s="392"/>
      <c r="L48" s="356"/>
      <c r="M48" s="356"/>
      <c r="N48" s="356"/>
      <c r="O48" s="356"/>
      <c r="P48" s="357" t="s">
        <v>128</v>
      </c>
    </row>
    <row r="49" spans="1:16" ht="49.5">
      <c r="A49" s="368"/>
      <c r="B49" s="359" t="s">
        <v>92</v>
      </c>
      <c r="C49" s="390" t="s">
        <v>128</v>
      </c>
      <c r="D49" s="367"/>
      <c r="E49" s="376"/>
      <c r="F49" s="376"/>
      <c r="G49" s="367"/>
      <c r="H49" s="367"/>
      <c r="I49" s="367"/>
      <c r="J49" s="391"/>
      <c r="K49" s="355"/>
      <c r="L49" s="356"/>
      <c r="M49" s="356"/>
      <c r="N49" s="356"/>
      <c r="O49" s="356"/>
      <c r="P49" s="357" t="s">
        <v>128</v>
      </c>
    </row>
    <row r="50" spans="1:16" ht="21" customHeight="1">
      <c r="A50" s="425" t="s">
        <v>143</v>
      </c>
      <c r="B50" s="365" t="s">
        <v>140</v>
      </c>
      <c r="C50" s="367"/>
      <c r="D50" s="352"/>
      <c r="E50" s="376"/>
      <c r="F50" s="376"/>
      <c r="G50" s="352"/>
      <c r="H50" s="352"/>
      <c r="I50" s="352"/>
      <c r="J50" s="355"/>
      <c r="K50" s="355"/>
      <c r="L50" s="356"/>
      <c r="M50" s="356"/>
      <c r="N50" s="356"/>
      <c r="O50" s="356"/>
      <c r="P50" s="357" t="s">
        <v>128</v>
      </c>
    </row>
    <row r="51" spans="1:16" ht="16.5">
      <c r="A51" s="368"/>
      <c r="B51" s="393" t="s">
        <v>60</v>
      </c>
      <c r="C51" s="367" t="s">
        <v>61</v>
      </c>
      <c r="D51" s="367">
        <v>1000</v>
      </c>
      <c r="E51" s="376">
        <v>691</v>
      </c>
      <c r="F51" s="376"/>
      <c r="G51" s="367">
        <v>1100</v>
      </c>
      <c r="H51" s="367">
        <v>741.713</v>
      </c>
      <c r="I51" s="367">
        <v>1603.452</v>
      </c>
      <c r="J51" s="367"/>
      <c r="K51" s="367"/>
      <c r="L51" s="356"/>
      <c r="M51" s="356"/>
      <c r="N51" s="356"/>
      <c r="O51" s="356"/>
      <c r="P51" s="357" t="s">
        <v>128</v>
      </c>
    </row>
    <row r="52" spans="1:16" ht="16.5">
      <c r="A52" s="368"/>
      <c r="B52" s="393" t="s">
        <v>62</v>
      </c>
      <c r="C52" s="367" t="s">
        <v>63</v>
      </c>
      <c r="D52" s="367">
        <v>726</v>
      </c>
      <c r="E52" s="376">
        <v>328</v>
      </c>
      <c r="F52" s="376"/>
      <c r="G52" s="367">
        <v>1550</v>
      </c>
      <c r="H52" s="367">
        <v>299.421</v>
      </c>
      <c r="I52" s="367">
        <v>743.4972700000001</v>
      </c>
      <c r="J52" s="367"/>
      <c r="K52" s="367"/>
      <c r="L52" s="356"/>
      <c r="M52" s="356"/>
      <c r="N52" s="356"/>
      <c r="O52" s="356"/>
      <c r="P52" s="357" t="s">
        <v>128</v>
      </c>
    </row>
    <row r="53" spans="1:16" ht="16.5">
      <c r="A53" s="368"/>
      <c r="B53" s="393" t="s">
        <v>65</v>
      </c>
      <c r="C53" s="367" t="s">
        <v>48</v>
      </c>
      <c r="D53" s="367">
        <v>4931</v>
      </c>
      <c r="E53" s="376">
        <v>1831.2</v>
      </c>
      <c r="F53" s="376"/>
      <c r="G53" s="367">
        <v>5000</v>
      </c>
      <c r="H53" s="367">
        <v>2474</v>
      </c>
      <c r="I53" s="367">
        <v>6582.53</v>
      </c>
      <c r="J53" s="367"/>
      <c r="K53" s="367"/>
      <c r="L53" s="356"/>
      <c r="M53" s="356"/>
      <c r="N53" s="356"/>
      <c r="O53" s="356"/>
      <c r="P53" s="357" t="s">
        <v>128</v>
      </c>
    </row>
    <row r="54" spans="1:16" ht="16.5">
      <c r="A54" s="368"/>
      <c r="B54" s="393" t="s">
        <v>66</v>
      </c>
      <c r="C54" s="367" t="s">
        <v>67</v>
      </c>
      <c r="D54" s="367">
        <v>196400</v>
      </c>
      <c r="E54" s="376">
        <v>82.2</v>
      </c>
      <c r="F54" s="376"/>
      <c r="G54" s="367">
        <v>210000</v>
      </c>
      <c r="H54" s="367">
        <v>98318</v>
      </c>
      <c r="I54" s="367">
        <v>230105.2</v>
      </c>
      <c r="J54" s="367"/>
      <c r="K54" s="367"/>
      <c r="L54" s="356"/>
      <c r="M54" s="356"/>
      <c r="N54" s="356"/>
      <c r="O54" s="356"/>
      <c r="P54" s="357" t="s">
        <v>128</v>
      </c>
    </row>
    <row r="55" spans="1:16" ht="16.5">
      <c r="A55" s="368"/>
      <c r="B55" s="393" t="s">
        <v>68</v>
      </c>
      <c r="C55" s="367" t="s">
        <v>48</v>
      </c>
      <c r="D55" s="367">
        <v>88300</v>
      </c>
      <c r="E55" s="376">
        <v>33309</v>
      </c>
      <c r="F55" s="376"/>
      <c r="G55" s="367">
        <v>95000</v>
      </c>
      <c r="H55" s="367">
        <v>41188</v>
      </c>
      <c r="I55" s="367">
        <v>86179.37</v>
      </c>
      <c r="J55" s="367"/>
      <c r="K55" s="367"/>
      <c r="L55" s="356"/>
      <c r="M55" s="356"/>
      <c r="N55" s="356"/>
      <c r="O55" s="356"/>
      <c r="P55" s="357" t="s">
        <v>128</v>
      </c>
    </row>
    <row r="56" spans="1:16" ht="16.5">
      <c r="A56" s="368"/>
      <c r="B56" s="393" t="s">
        <v>69</v>
      </c>
      <c r="C56" s="367" t="s">
        <v>70</v>
      </c>
      <c r="D56" s="367">
        <v>50000</v>
      </c>
      <c r="E56" s="376"/>
      <c r="F56" s="376"/>
      <c r="G56" s="367">
        <v>63500</v>
      </c>
      <c r="H56" s="367">
        <v>23.4991147593755</v>
      </c>
      <c r="I56" s="367">
        <v>49.5</v>
      </c>
      <c r="J56" s="367"/>
      <c r="K56" s="367"/>
      <c r="L56" s="356"/>
      <c r="M56" s="356"/>
      <c r="N56" s="356"/>
      <c r="O56" s="356"/>
      <c r="P56" s="357" t="s">
        <v>128</v>
      </c>
    </row>
    <row r="57" spans="1:16" ht="16.5">
      <c r="A57" s="368"/>
      <c r="B57" s="393" t="s">
        <v>71</v>
      </c>
      <c r="C57" s="367" t="s">
        <v>72</v>
      </c>
      <c r="D57" s="367">
        <v>305000</v>
      </c>
      <c r="E57" s="376">
        <v>151134</v>
      </c>
      <c r="F57" s="376"/>
      <c r="G57" s="367">
        <v>310000</v>
      </c>
      <c r="H57" s="367">
        <v>165.564</v>
      </c>
      <c r="I57" s="367">
        <v>334</v>
      </c>
      <c r="J57" s="367"/>
      <c r="K57" s="367"/>
      <c r="L57" s="356"/>
      <c r="M57" s="356"/>
      <c r="N57" s="356"/>
      <c r="O57" s="356"/>
      <c r="P57" s="357" t="s">
        <v>128</v>
      </c>
    </row>
    <row r="58" spans="1:16" ht="16.5">
      <c r="A58" s="368"/>
      <c r="B58" s="393" t="s">
        <v>73</v>
      </c>
      <c r="C58" s="367" t="s">
        <v>74</v>
      </c>
      <c r="D58" s="367" t="s">
        <v>74</v>
      </c>
      <c r="E58" s="376">
        <v>35.7</v>
      </c>
      <c r="F58" s="376"/>
      <c r="G58" s="367"/>
      <c r="H58" s="367">
        <v>73</v>
      </c>
      <c r="I58" s="367"/>
      <c r="J58" s="367"/>
      <c r="K58" s="367"/>
      <c r="L58" s="356"/>
      <c r="M58" s="356"/>
      <c r="N58" s="356"/>
      <c r="O58" s="356"/>
      <c r="P58" s="357" t="s">
        <v>128</v>
      </c>
    </row>
    <row r="59" spans="1:16" ht="16.5">
      <c r="A59" s="368"/>
      <c r="B59" s="393" t="s">
        <v>75</v>
      </c>
      <c r="C59" s="367" t="s">
        <v>76</v>
      </c>
      <c r="D59" s="367">
        <v>1200</v>
      </c>
      <c r="E59" s="376">
        <v>590</v>
      </c>
      <c r="F59" s="376"/>
      <c r="G59" s="367">
        <v>1250</v>
      </c>
      <c r="H59" s="367">
        <v>513</v>
      </c>
      <c r="I59" s="367"/>
      <c r="J59" s="367"/>
      <c r="K59" s="367"/>
      <c r="L59" s="356"/>
      <c r="M59" s="356"/>
      <c r="N59" s="356"/>
      <c r="O59" s="356"/>
      <c r="P59" s="357" t="s">
        <v>128</v>
      </c>
    </row>
    <row r="60" spans="1:16" ht="16.5">
      <c r="A60" s="368"/>
      <c r="B60" s="393" t="s">
        <v>77</v>
      </c>
      <c r="C60" s="367" t="s">
        <v>78</v>
      </c>
      <c r="D60" s="367">
        <v>130000</v>
      </c>
      <c r="E60" s="376">
        <v>38500</v>
      </c>
      <c r="F60" s="376"/>
      <c r="G60" s="367">
        <v>130000</v>
      </c>
      <c r="H60" s="367">
        <v>25</v>
      </c>
      <c r="I60" s="367"/>
      <c r="J60" s="367"/>
      <c r="K60" s="367"/>
      <c r="L60" s="356"/>
      <c r="M60" s="356"/>
      <c r="N60" s="356"/>
      <c r="O60" s="356"/>
      <c r="P60" s="357" t="s">
        <v>128</v>
      </c>
    </row>
    <row r="61" spans="1:16" ht="16.5">
      <c r="A61" s="368"/>
      <c r="B61" s="393" t="s">
        <v>79</v>
      </c>
      <c r="C61" s="367" t="s">
        <v>48</v>
      </c>
      <c r="D61" s="367">
        <v>7724</v>
      </c>
      <c r="E61" s="376"/>
      <c r="F61" s="376"/>
      <c r="G61" s="367">
        <v>10000</v>
      </c>
      <c r="H61" s="367">
        <v>4400</v>
      </c>
      <c r="I61" s="367">
        <v>10276</v>
      </c>
      <c r="J61" s="367"/>
      <c r="K61" s="367"/>
      <c r="L61" s="356"/>
      <c r="M61" s="356"/>
      <c r="N61" s="356"/>
      <c r="O61" s="356"/>
      <c r="P61" s="357" t="s">
        <v>128</v>
      </c>
    </row>
    <row r="62" spans="1:16" ht="16.5">
      <c r="A62" s="368"/>
      <c r="B62" s="393" t="s">
        <v>80</v>
      </c>
      <c r="C62" s="367" t="s">
        <v>81</v>
      </c>
      <c r="D62" s="367">
        <v>3200</v>
      </c>
      <c r="E62" s="376"/>
      <c r="F62" s="376"/>
      <c r="G62" s="367">
        <v>7000</v>
      </c>
      <c r="H62" s="367">
        <v>4134</v>
      </c>
      <c r="I62" s="367">
        <v>12100</v>
      </c>
      <c r="J62" s="367"/>
      <c r="K62" s="367"/>
      <c r="L62" s="356"/>
      <c r="M62" s="356"/>
      <c r="N62" s="356"/>
      <c r="O62" s="356"/>
      <c r="P62" s="357" t="s">
        <v>128</v>
      </c>
    </row>
    <row r="63" spans="1:16" ht="16.5">
      <c r="A63" s="368"/>
      <c r="B63" s="393" t="s">
        <v>82</v>
      </c>
      <c r="C63" s="391" t="s">
        <v>63</v>
      </c>
      <c r="D63" s="367">
        <v>141700</v>
      </c>
      <c r="E63" s="376"/>
      <c r="F63" s="376"/>
      <c r="G63" s="367">
        <v>190000</v>
      </c>
      <c r="H63" s="367">
        <v>79.466</v>
      </c>
      <c r="I63" s="367">
        <v>185.882352941176</v>
      </c>
      <c r="J63" s="367"/>
      <c r="K63" s="367"/>
      <c r="L63" s="356"/>
      <c r="M63" s="356"/>
      <c r="N63" s="356"/>
      <c r="O63" s="356"/>
      <c r="P63" s="357" t="s">
        <v>128</v>
      </c>
    </row>
    <row r="64" spans="1:16" ht="16.5">
      <c r="A64" s="368"/>
      <c r="B64" s="393" t="s">
        <v>83</v>
      </c>
      <c r="C64" s="391" t="s">
        <v>63</v>
      </c>
      <c r="D64" s="367">
        <v>2672.5</v>
      </c>
      <c r="E64" s="376">
        <v>1260.603</v>
      </c>
      <c r="F64" s="376"/>
      <c r="G64" s="367">
        <v>2800</v>
      </c>
      <c r="H64" s="367">
        <v>1345.053</v>
      </c>
      <c r="I64" s="367"/>
      <c r="J64" s="367"/>
      <c r="K64" s="367"/>
      <c r="L64" s="356"/>
      <c r="M64" s="356"/>
      <c r="N64" s="356"/>
      <c r="O64" s="356"/>
      <c r="P64" s="357" t="s">
        <v>128</v>
      </c>
    </row>
    <row r="65" spans="1:16" ht="16.5">
      <c r="A65" s="368"/>
      <c r="B65" s="393" t="s">
        <v>84</v>
      </c>
      <c r="C65" s="391" t="s">
        <v>63</v>
      </c>
      <c r="D65" s="367">
        <v>2445.4</v>
      </c>
      <c r="E65" s="376">
        <v>1237.992</v>
      </c>
      <c r="F65" s="376"/>
      <c r="G65" s="367">
        <v>2450</v>
      </c>
      <c r="H65" s="367">
        <v>1222.397</v>
      </c>
      <c r="I65" s="367">
        <v>2416.666</v>
      </c>
      <c r="J65" s="367"/>
      <c r="K65" s="367"/>
      <c r="L65" s="356"/>
      <c r="M65" s="356"/>
      <c r="N65" s="356"/>
      <c r="O65" s="356"/>
      <c r="P65" s="357" t="s">
        <v>128</v>
      </c>
    </row>
    <row r="66" spans="1:16" ht="16.5">
      <c r="A66" s="368"/>
      <c r="B66" s="393" t="s">
        <v>85</v>
      </c>
      <c r="C66" s="367" t="s">
        <v>86</v>
      </c>
      <c r="D66" s="367">
        <v>138</v>
      </c>
      <c r="E66" s="376">
        <v>65</v>
      </c>
      <c r="F66" s="376"/>
      <c r="G66" s="367">
        <v>135</v>
      </c>
      <c r="H66" s="367">
        <v>67</v>
      </c>
      <c r="I66" s="367">
        <v>180</v>
      </c>
      <c r="J66" s="367"/>
      <c r="K66" s="367"/>
      <c r="L66" s="356"/>
      <c r="M66" s="356"/>
      <c r="N66" s="356"/>
      <c r="O66" s="356"/>
      <c r="P66" s="357" t="s">
        <v>128</v>
      </c>
    </row>
    <row r="67" spans="1:16" ht="16.5">
      <c r="A67" s="368"/>
      <c r="B67" s="393" t="s">
        <v>87</v>
      </c>
      <c r="C67" s="391" t="s">
        <v>63</v>
      </c>
      <c r="D67" s="394"/>
      <c r="E67" s="376"/>
      <c r="F67" s="376"/>
      <c r="G67" s="394"/>
      <c r="H67" s="367">
        <v>241.503</v>
      </c>
      <c r="I67" s="367">
        <v>469.209633851314</v>
      </c>
      <c r="J67" s="367"/>
      <c r="K67" s="367"/>
      <c r="L67" s="356"/>
      <c r="M67" s="356"/>
      <c r="N67" s="356"/>
      <c r="O67" s="356"/>
      <c r="P67" s="357" t="s">
        <v>128</v>
      </c>
    </row>
    <row r="68" spans="1:16" ht="16.5">
      <c r="A68" s="368"/>
      <c r="B68" s="393" t="s">
        <v>89</v>
      </c>
      <c r="C68" s="367"/>
      <c r="D68" s="367"/>
      <c r="E68" s="376"/>
      <c r="F68" s="376"/>
      <c r="G68" s="367"/>
      <c r="H68" s="367">
        <v>403</v>
      </c>
      <c r="I68" s="367">
        <v>1017.91</v>
      </c>
      <c r="J68" s="367"/>
      <c r="K68" s="367"/>
      <c r="L68" s="356"/>
      <c r="M68" s="356"/>
      <c r="N68" s="356"/>
      <c r="O68" s="356"/>
      <c r="P68" s="357" t="s">
        <v>128</v>
      </c>
    </row>
    <row r="69" spans="1:16" ht="16.5">
      <c r="A69" s="368"/>
      <c r="B69" s="393" t="s">
        <v>90</v>
      </c>
      <c r="C69" s="367" t="s">
        <v>91</v>
      </c>
      <c r="D69" s="367">
        <v>1613</v>
      </c>
      <c r="E69" s="376">
        <v>707</v>
      </c>
      <c r="F69" s="376"/>
      <c r="G69" s="367">
        <v>1600</v>
      </c>
      <c r="H69" s="367">
        <v>809</v>
      </c>
      <c r="I69" s="367">
        <v>1748.66</v>
      </c>
      <c r="J69" s="367"/>
      <c r="K69" s="367"/>
      <c r="L69" s="356"/>
      <c r="M69" s="356"/>
      <c r="N69" s="356"/>
      <c r="O69" s="356"/>
      <c r="P69" s="357" t="s">
        <v>128</v>
      </c>
    </row>
    <row r="70" spans="1:16" ht="16.5">
      <c r="A70" s="368"/>
      <c r="B70" s="393" t="s">
        <v>93</v>
      </c>
      <c r="C70" s="367" t="s">
        <v>61</v>
      </c>
      <c r="D70" s="367">
        <v>50000</v>
      </c>
      <c r="E70" s="376">
        <v>23095</v>
      </c>
      <c r="F70" s="376"/>
      <c r="G70" s="367">
        <v>55000</v>
      </c>
      <c r="H70" s="395">
        <v>23489</v>
      </c>
      <c r="I70" s="367">
        <v>49073</v>
      </c>
      <c r="J70" s="367"/>
      <c r="K70" s="376"/>
      <c r="L70" s="356"/>
      <c r="M70" s="356"/>
      <c r="N70" s="356"/>
      <c r="O70" s="356"/>
      <c r="P70" s="357" t="s">
        <v>128</v>
      </c>
    </row>
    <row r="71" spans="1:16" ht="16.5">
      <c r="A71" s="348">
        <v>2</v>
      </c>
      <c r="B71" s="364" t="s">
        <v>21</v>
      </c>
      <c r="C71" s="367"/>
      <c r="D71" s="367"/>
      <c r="E71" s="376"/>
      <c r="F71" s="376"/>
      <c r="G71" s="367"/>
      <c r="H71" s="395"/>
      <c r="I71" s="395"/>
      <c r="J71" s="391"/>
      <c r="K71" s="376"/>
      <c r="L71" s="356"/>
      <c r="M71" s="356"/>
      <c r="N71" s="356"/>
      <c r="O71" s="356"/>
      <c r="P71" s="357" t="s">
        <v>130</v>
      </c>
    </row>
    <row r="72" spans="1:16" ht="17.25">
      <c r="A72" s="348" t="s">
        <v>147</v>
      </c>
      <c r="B72" s="349" t="s">
        <v>146</v>
      </c>
      <c r="C72" s="367"/>
      <c r="D72" s="367"/>
      <c r="E72" s="376"/>
      <c r="F72" s="376"/>
      <c r="G72" s="367"/>
      <c r="H72" s="395"/>
      <c r="I72" s="395"/>
      <c r="J72" s="391"/>
      <c r="K72" s="376"/>
      <c r="L72" s="356"/>
      <c r="M72" s="356"/>
      <c r="N72" s="356"/>
      <c r="O72" s="356"/>
      <c r="P72" s="357" t="s">
        <v>128</v>
      </c>
    </row>
    <row r="73" spans="1:16" ht="16.5">
      <c r="A73" s="348"/>
      <c r="B73" s="359" t="s">
        <v>144</v>
      </c>
      <c r="C73" s="367"/>
      <c r="D73" s="367"/>
      <c r="E73" s="376"/>
      <c r="F73" s="376"/>
      <c r="G73" s="367"/>
      <c r="H73" s="395"/>
      <c r="I73" s="395"/>
      <c r="J73" s="391"/>
      <c r="K73" s="376"/>
      <c r="L73" s="356"/>
      <c r="M73" s="356"/>
      <c r="N73" s="356"/>
      <c r="O73" s="356"/>
      <c r="P73" s="357" t="s">
        <v>128</v>
      </c>
    </row>
    <row r="74" spans="1:16" ht="16.5">
      <c r="A74" s="348"/>
      <c r="B74" s="359" t="s">
        <v>145</v>
      </c>
      <c r="C74" s="367"/>
      <c r="D74" s="367"/>
      <c r="E74" s="376"/>
      <c r="F74" s="376"/>
      <c r="G74" s="367"/>
      <c r="H74" s="395"/>
      <c r="I74" s="395"/>
      <c r="J74" s="391"/>
      <c r="K74" s="376"/>
      <c r="L74" s="356"/>
      <c r="M74" s="356"/>
      <c r="N74" s="356"/>
      <c r="O74" s="356"/>
      <c r="P74" s="357" t="s">
        <v>128</v>
      </c>
    </row>
    <row r="75" spans="1:16" ht="17.25">
      <c r="A75" s="348" t="s">
        <v>150</v>
      </c>
      <c r="B75" s="349" t="s">
        <v>148</v>
      </c>
      <c r="C75" s="367"/>
      <c r="D75" s="367"/>
      <c r="E75" s="376"/>
      <c r="F75" s="376"/>
      <c r="G75" s="367"/>
      <c r="H75" s="395"/>
      <c r="I75" s="395"/>
      <c r="J75" s="391"/>
      <c r="K75" s="376"/>
      <c r="L75" s="356"/>
      <c r="M75" s="356"/>
      <c r="N75" s="356"/>
      <c r="O75" s="356"/>
      <c r="P75" s="357"/>
    </row>
    <row r="76" spans="1:16" ht="18.75" customHeight="1">
      <c r="A76" s="396"/>
      <c r="B76" s="397" t="s">
        <v>94</v>
      </c>
      <c r="C76" s="398" t="s">
        <v>726</v>
      </c>
      <c r="D76" s="394"/>
      <c r="E76" s="376"/>
      <c r="F76" s="376"/>
      <c r="G76" s="367"/>
      <c r="H76" s="395"/>
      <c r="I76" s="399">
        <v>890000</v>
      </c>
      <c r="J76" s="399"/>
      <c r="K76" s="399"/>
      <c r="L76" s="356"/>
      <c r="M76" s="356"/>
      <c r="N76" s="356"/>
      <c r="O76" s="356"/>
      <c r="P76" s="357" t="s">
        <v>128</v>
      </c>
    </row>
    <row r="77" spans="1:16" ht="33">
      <c r="A77" s="400"/>
      <c r="B77" s="397" t="s">
        <v>95</v>
      </c>
      <c r="C77" s="398" t="s">
        <v>96</v>
      </c>
      <c r="D77" s="394"/>
      <c r="E77" s="376"/>
      <c r="F77" s="376"/>
      <c r="G77" s="367"/>
      <c r="H77" s="395"/>
      <c r="I77" s="401">
        <v>487</v>
      </c>
      <c r="J77" s="402"/>
      <c r="K77" s="401"/>
      <c r="L77" s="356"/>
      <c r="M77" s="356"/>
      <c r="N77" s="356"/>
      <c r="O77" s="356"/>
      <c r="P77" s="357" t="s">
        <v>128</v>
      </c>
    </row>
    <row r="78" spans="1:16" ht="33">
      <c r="A78" s="396"/>
      <c r="B78" s="403" t="s">
        <v>97</v>
      </c>
      <c r="C78" s="398" t="s">
        <v>726</v>
      </c>
      <c r="D78" s="394"/>
      <c r="E78" s="376"/>
      <c r="F78" s="376"/>
      <c r="G78" s="367"/>
      <c r="H78" s="395"/>
      <c r="I78" s="399">
        <v>88428</v>
      </c>
      <c r="J78" s="399"/>
      <c r="K78" s="399"/>
      <c r="L78" s="356"/>
      <c r="M78" s="356"/>
      <c r="N78" s="356"/>
      <c r="O78" s="356"/>
      <c r="P78" s="357" t="s">
        <v>128</v>
      </c>
    </row>
    <row r="79" spans="1:16" ht="33">
      <c r="A79" s="400"/>
      <c r="B79" s="397" t="s">
        <v>98</v>
      </c>
      <c r="C79" s="398" t="s">
        <v>99</v>
      </c>
      <c r="D79" s="394"/>
      <c r="E79" s="376"/>
      <c r="F79" s="376"/>
      <c r="G79" s="367"/>
      <c r="H79" s="395"/>
      <c r="I79" s="399">
        <v>7416</v>
      </c>
      <c r="J79" s="399"/>
      <c r="K79" s="399"/>
      <c r="L79" s="356"/>
      <c r="M79" s="356"/>
      <c r="N79" s="356"/>
      <c r="O79" s="356"/>
      <c r="P79" s="357" t="s">
        <v>128</v>
      </c>
    </row>
    <row r="80" spans="1:16" ht="33">
      <c r="A80" s="396"/>
      <c r="B80" s="403" t="s">
        <v>100</v>
      </c>
      <c r="C80" s="398" t="s">
        <v>726</v>
      </c>
      <c r="D80" s="394"/>
      <c r="E80" s="376"/>
      <c r="F80" s="376"/>
      <c r="G80" s="367"/>
      <c r="H80" s="395"/>
      <c r="I80" s="399">
        <v>890000</v>
      </c>
      <c r="J80" s="399"/>
      <c r="K80" s="399"/>
      <c r="L80" s="356"/>
      <c r="M80" s="356"/>
      <c r="N80" s="356"/>
      <c r="O80" s="356"/>
      <c r="P80" s="357" t="s">
        <v>128</v>
      </c>
    </row>
    <row r="81" spans="1:16" ht="33">
      <c r="A81" s="400"/>
      <c r="B81" s="397" t="s">
        <v>101</v>
      </c>
      <c r="C81" s="398" t="s">
        <v>726</v>
      </c>
      <c r="D81" s="394"/>
      <c r="E81" s="376"/>
      <c r="F81" s="376"/>
      <c r="G81" s="367"/>
      <c r="H81" s="395"/>
      <c r="I81" s="404">
        <v>23.83</v>
      </c>
      <c r="J81" s="404"/>
      <c r="K81" s="404"/>
      <c r="L81" s="356"/>
      <c r="M81" s="356"/>
      <c r="N81" s="356"/>
      <c r="O81" s="356"/>
      <c r="P81" s="357" t="s">
        <v>128</v>
      </c>
    </row>
    <row r="82" spans="1:16" ht="33">
      <c r="A82" s="396"/>
      <c r="B82" s="403" t="s">
        <v>102</v>
      </c>
      <c r="C82" s="398" t="s">
        <v>726</v>
      </c>
      <c r="D82" s="394"/>
      <c r="E82" s="376"/>
      <c r="F82" s="376"/>
      <c r="G82" s="367"/>
      <c r="H82" s="395"/>
      <c r="I82" s="404">
        <v>27.33</v>
      </c>
      <c r="J82" s="404"/>
      <c r="K82" s="404"/>
      <c r="L82" s="356"/>
      <c r="M82" s="356"/>
      <c r="N82" s="356"/>
      <c r="O82" s="356"/>
      <c r="P82" s="357" t="s">
        <v>128</v>
      </c>
    </row>
    <row r="83" spans="1:16" ht="33">
      <c r="A83" s="400"/>
      <c r="B83" s="403" t="s">
        <v>103</v>
      </c>
      <c r="C83" s="398" t="s">
        <v>726</v>
      </c>
      <c r="D83" s="394"/>
      <c r="E83" s="376"/>
      <c r="F83" s="376"/>
      <c r="G83" s="367"/>
      <c r="H83" s="395"/>
      <c r="I83" s="404">
        <v>20.33</v>
      </c>
      <c r="J83" s="404"/>
      <c r="K83" s="404"/>
      <c r="L83" s="356"/>
      <c r="M83" s="356"/>
      <c r="N83" s="356"/>
      <c r="O83" s="356"/>
      <c r="P83" s="357" t="s">
        <v>128</v>
      </c>
    </row>
    <row r="84" spans="1:16" ht="16.5">
      <c r="A84" s="400"/>
      <c r="B84" s="403" t="s">
        <v>149</v>
      </c>
      <c r="C84" s="398" t="s">
        <v>8</v>
      </c>
      <c r="D84" s="394"/>
      <c r="E84" s="376"/>
      <c r="F84" s="376"/>
      <c r="G84" s="367"/>
      <c r="H84" s="395"/>
      <c r="I84" s="404"/>
      <c r="J84" s="404"/>
      <c r="K84" s="404"/>
      <c r="L84" s="356"/>
      <c r="M84" s="356"/>
      <c r="N84" s="356"/>
      <c r="O84" s="356"/>
      <c r="P84" s="357" t="s">
        <v>128</v>
      </c>
    </row>
    <row r="85" spans="1:16" ht="17.25">
      <c r="A85" s="348" t="s">
        <v>104</v>
      </c>
      <c r="B85" s="365" t="s">
        <v>105</v>
      </c>
      <c r="C85" s="376"/>
      <c r="D85" s="376"/>
      <c r="E85" s="376"/>
      <c r="F85" s="376"/>
      <c r="G85" s="376"/>
      <c r="H85" s="376"/>
      <c r="I85" s="376"/>
      <c r="J85" s="376"/>
      <c r="K85" s="376"/>
      <c r="L85" s="356"/>
      <c r="M85" s="356"/>
      <c r="N85" s="356"/>
      <c r="O85" s="356"/>
      <c r="P85" s="357"/>
    </row>
    <row r="86" spans="1:16" ht="33">
      <c r="A86" s="405">
        <v>1</v>
      </c>
      <c r="B86" s="406" t="s">
        <v>106</v>
      </c>
      <c r="C86" s="407" t="s">
        <v>25</v>
      </c>
      <c r="D86" s="408">
        <v>34496.98</v>
      </c>
      <c r="E86" s="394"/>
      <c r="F86" s="394"/>
      <c r="G86" s="408">
        <v>42000</v>
      </c>
      <c r="H86" s="408">
        <f>+H87+H88+H91+H92</f>
        <v>17763.2548</v>
      </c>
      <c r="I86" s="376"/>
      <c r="J86" s="408"/>
      <c r="K86" s="408"/>
      <c r="L86" s="356"/>
      <c r="M86" s="356"/>
      <c r="N86" s="356"/>
      <c r="O86" s="356"/>
      <c r="P86" s="357" t="s">
        <v>129</v>
      </c>
    </row>
    <row r="87" spans="1:16" ht="16.5">
      <c r="A87" s="405"/>
      <c r="B87" s="355" t="s">
        <v>107</v>
      </c>
      <c r="C87" s="407" t="s">
        <v>7</v>
      </c>
      <c r="D87" s="408"/>
      <c r="E87" s="394"/>
      <c r="F87" s="394"/>
      <c r="G87" s="408"/>
      <c r="H87" s="404">
        <v>14500.853</v>
      </c>
      <c r="I87" s="404">
        <v>29647</v>
      </c>
      <c r="J87" s="404"/>
      <c r="K87" s="404"/>
      <c r="L87" s="356"/>
      <c r="M87" s="356"/>
      <c r="N87" s="356"/>
      <c r="O87" s="356"/>
      <c r="P87" s="357" t="s">
        <v>128</v>
      </c>
    </row>
    <row r="88" spans="1:16" ht="16.5">
      <c r="A88" s="409"/>
      <c r="B88" s="410" t="s">
        <v>108</v>
      </c>
      <c r="C88" s="411"/>
      <c r="D88" s="380"/>
      <c r="E88" s="394"/>
      <c r="F88" s="394"/>
      <c r="G88" s="380"/>
      <c r="H88" s="404">
        <f>H89+H90</f>
        <v>3173.1664999999994</v>
      </c>
      <c r="I88" s="404">
        <v>6547</v>
      </c>
      <c r="J88" s="404"/>
      <c r="K88" s="404"/>
      <c r="L88" s="356"/>
      <c r="M88" s="356"/>
      <c r="N88" s="356"/>
      <c r="O88" s="356"/>
      <c r="P88" s="357" t="s">
        <v>128</v>
      </c>
    </row>
    <row r="89" spans="1:16" ht="16.5">
      <c r="A89" s="409"/>
      <c r="B89" s="410" t="s">
        <v>727</v>
      </c>
      <c r="C89" s="411" t="s">
        <v>7</v>
      </c>
      <c r="D89" s="380"/>
      <c r="E89" s="394"/>
      <c r="F89" s="394"/>
      <c r="G89" s="380"/>
      <c r="H89" s="404">
        <v>812.7407999999998</v>
      </c>
      <c r="I89" s="404"/>
      <c r="J89" s="404"/>
      <c r="K89" s="404"/>
      <c r="L89" s="356"/>
      <c r="M89" s="356"/>
      <c r="N89" s="356"/>
      <c r="O89" s="356"/>
      <c r="P89" s="357" t="s">
        <v>128</v>
      </c>
    </row>
    <row r="90" spans="1:16" ht="16.5">
      <c r="A90" s="409"/>
      <c r="B90" s="410" t="s">
        <v>109</v>
      </c>
      <c r="C90" s="411" t="s">
        <v>7</v>
      </c>
      <c r="D90" s="380"/>
      <c r="E90" s="394"/>
      <c r="F90" s="394"/>
      <c r="G90" s="380"/>
      <c r="H90" s="404">
        <v>2360.4257</v>
      </c>
      <c r="I90" s="404"/>
      <c r="J90" s="404"/>
      <c r="K90" s="404"/>
      <c r="L90" s="356"/>
      <c r="M90" s="356"/>
      <c r="N90" s="356"/>
      <c r="O90" s="356"/>
      <c r="P90" s="357" t="s">
        <v>128</v>
      </c>
    </row>
    <row r="91" spans="1:16" ht="16.5">
      <c r="A91" s="409"/>
      <c r="B91" s="410" t="s">
        <v>110</v>
      </c>
      <c r="C91" s="411" t="s">
        <v>7</v>
      </c>
      <c r="D91" s="380"/>
      <c r="E91" s="394"/>
      <c r="F91" s="394"/>
      <c r="G91" s="380"/>
      <c r="H91" s="404">
        <v>89.23530000000001</v>
      </c>
      <c r="I91" s="404"/>
      <c r="J91" s="404"/>
      <c r="K91" s="404"/>
      <c r="L91" s="356"/>
      <c r="M91" s="356"/>
      <c r="N91" s="356"/>
      <c r="O91" s="356"/>
      <c r="P91" s="357" t="s">
        <v>128</v>
      </c>
    </row>
    <row r="92" spans="1:16" ht="16.5">
      <c r="A92" s="405">
        <v>2</v>
      </c>
      <c r="B92" s="407" t="s">
        <v>111</v>
      </c>
      <c r="C92" s="411"/>
      <c r="D92" s="411"/>
      <c r="E92" s="394"/>
      <c r="F92" s="394"/>
      <c r="G92" s="412"/>
      <c r="H92" s="367"/>
      <c r="I92" s="367"/>
      <c r="J92" s="408"/>
      <c r="K92" s="408"/>
      <c r="L92" s="356"/>
      <c r="M92" s="356"/>
      <c r="N92" s="356"/>
      <c r="O92" s="356"/>
      <c r="P92" s="357" t="s">
        <v>131</v>
      </c>
    </row>
    <row r="93" spans="1:16" ht="16.5">
      <c r="A93" s="409"/>
      <c r="B93" s="411" t="s">
        <v>112</v>
      </c>
      <c r="C93" s="411"/>
      <c r="D93" s="380"/>
      <c r="E93" s="394"/>
      <c r="F93" s="394"/>
      <c r="G93" s="380"/>
      <c r="H93" s="413">
        <f>2792.226-400.913</f>
        <v>2391.313</v>
      </c>
      <c r="I93" s="413">
        <v>4332.673</v>
      </c>
      <c r="J93" s="413"/>
      <c r="K93" s="413"/>
      <c r="L93" s="356"/>
      <c r="M93" s="356"/>
      <c r="N93" s="356"/>
      <c r="O93" s="356"/>
      <c r="P93" s="357" t="s">
        <v>128</v>
      </c>
    </row>
    <row r="94" spans="1:16" ht="19.5">
      <c r="A94" s="405"/>
      <c r="B94" s="411" t="s">
        <v>113</v>
      </c>
      <c r="C94" s="411" t="s">
        <v>728</v>
      </c>
      <c r="D94" s="380">
        <v>1848</v>
      </c>
      <c r="E94" s="394"/>
      <c r="F94" s="394"/>
      <c r="G94" s="380">
        <v>2100</v>
      </c>
      <c r="H94" s="367">
        <f>1274.759-193.806</f>
        <v>1080.953</v>
      </c>
      <c r="I94" s="414">
        <v>2094.581</v>
      </c>
      <c r="J94" s="414"/>
      <c r="K94" s="414"/>
      <c r="L94" s="356"/>
      <c r="M94" s="356"/>
      <c r="N94" s="356"/>
      <c r="O94" s="356"/>
      <c r="P94" s="357" t="s">
        <v>132</v>
      </c>
    </row>
    <row r="95" spans="1:16" ht="16.5">
      <c r="A95" s="409"/>
      <c r="B95" s="410" t="s">
        <v>729</v>
      </c>
      <c r="C95" s="411" t="s">
        <v>7</v>
      </c>
      <c r="D95" s="380"/>
      <c r="E95" s="394"/>
      <c r="F95" s="394"/>
      <c r="G95" s="380"/>
      <c r="H95" s="367">
        <f>585.044-85.583</f>
        <v>499.461</v>
      </c>
      <c r="I95" s="414">
        <v>989.405</v>
      </c>
      <c r="J95" s="414"/>
      <c r="K95" s="414"/>
      <c r="L95" s="356"/>
      <c r="M95" s="356"/>
      <c r="N95" s="356"/>
      <c r="O95" s="356"/>
      <c r="P95" s="357" t="s">
        <v>128</v>
      </c>
    </row>
    <row r="96" spans="1:16" ht="16.5">
      <c r="A96" s="409"/>
      <c r="B96" s="410" t="s">
        <v>114</v>
      </c>
      <c r="C96" s="411" t="s">
        <v>7</v>
      </c>
      <c r="D96" s="380"/>
      <c r="E96" s="394"/>
      <c r="F96" s="394"/>
      <c r="G96" s="380"/>
      <c r="H96" s="414">
        <f>H94-H95</f>
        <v>581.492</v>
      </c>
      <c r="I96" s="414">
        <f>I94-I95</f>
        <v>1105.1760000000002</v>
      </c>
      <c r="J96" s="414"/>
      <c r="K96" s="414"/>
      <c r="L96" s="356"/>
      <c r="M96" s="356"/>
      <c r="N96" s="356"/>
      <c r="O96" s="356"/>
      <c r="P96" s="357" t="s">
        <v>128</v>
      </c>
    </row>
    <row r="97" spans="1:16" ht="16.5">
      <c r="A97" s="409"/>
      <c r="B97" s="410" t="s">
        <v>133</v>
      </c>
      <c r="C97" s="411"/>
      <c r="D97" s="380"/>
      <c r="E97" s="394"/>
      <c r="F97" s="394"/>
      <c r="G97" s="380"/>
      <c r="H97" s="414"/>
      <c r="I97" s="414"/>
      <c r="J97" s="414"/>
      <c r="K97" s="414"/>
      <c r="L97" s="356"/>
      <c r="M97" s="356"/>
      <c r="N97" s="356"/>
      <c r="O97" s="356"/>
      <c r="P97" s="357" t="s">
        <v>132</v>
      </c>
    </row>
    <row r="98" spans="1:16" ht="16.5">
      <c r="A98" s="409"/>
      <c r="B98" s="410" t="s">
        <v>134</v>
      </c>
      <c r="C98" s="411"/>
      <c r="D98" s="380"/>
      <c r="E98" s="394"/>
      <c r="F98" s="394"/>
      <c r="G98" s="380"/>
      <c r="H98" s="414"/>
      <c r="I98" s="414"/>
      <c r="J98" s="414"/>
      <c r="K98" s="414"/>
      <c r="L98" s="356"/>
      <c r="M98" s="356"/>
      <c r="N98" s="356"/>
      <c r="O98" s="356"/>
      <c r="P98" s="357" t="s">
        <v>128</v>
      </c>
    </row>
    <row r="99" spans="1:16" ht="16.5">
      <c r="A99" s="409"/>
      <c r="B99" s="410" t="s">
        <v>135</v>
      </c>
      <c r="C99" s="411"/>
      <c r="D99" s="380"/>
      <c r="E99" s="394"/>
      <c r="F99" s="394"/>
      <c r="G99" s="380"/>
      <c r="H99" s="414"/>
      <c r="I99" s="414"/>
      <c r="J99" s="414"/>
      <c r="K99" s="414"/>
      <c r="L99" s="356"/>
      <c r="M99" s="356"/>
      <c r="N99" s="356"/>
      <c r="O99" s="356"/>
      <c r="P99" s="357" t="s">
        <v>128</v>
      </c>
    </row>
    <row r="100" spans="1:16" ht="16.5">
      <c r="A100" s="409"/>
      <c r="B100" s="410"/>
      <c r="C100" s="411"/>
      <c r="D100" s="380"/>
      <c r="E100" s="394"/>
      <c r="F100" s="394"/>
      <c r="G100" s="380"/>
      <c r="H100" s="414"/>
      <c r="I100" s="414"/>
      <c r="J100" s="414"/>
      <c r="K100" s="414"/>
      <c r="L100" s="356"/>
      <c r="M100" s="356"/>
      <c r="N100" s="356"/>
      <c r="O100" s="356"/>
      <c r="P100" s="357" t="s">
        <v>128</v>
      </c>
    </row>
    <row r="101" spans="1:16" ht="16.5">
      <c r="A101" s="409"/>
      <c r="B101" s="410"/>
      <c r="C101" s="411"/>
      <c r="D101" s="380"/>
      <c r="E101" s="394"/>
      <c r="F101" s="394"/>
      <c r="G101" s="380"/>
      <c r="H101" s="414"/>
      <c r="I101" s="414"/>
      <c r="J101" s="414"/>
      <c r="K101" s="414"/>
      <c r="L101" s="356"/>
      <c r="M101" s="356"/>
      <c r="N101" s="356"/>
      <c r="O101" s="356"/>
      <c r="P101" s="357" t="s">
        <v>128</v>
      </c>
    </row>
    <row r="102" spans="1:16" ht="16.5">
      <c r="A102" s="405">
        <v>3</v>
      </c>
      <c r="B102" s="415" t="s">
        <v>115</v>
      </c>
      <c r="C102" s="411"/>
      <c r="D102" s="380"/>
      <c r="E102" s="394"/>
      <c r="F102" s="394"/>
      <c r="G102" s="380"/>
      <c r="H102" s="408">
        <v>441.3821138211382</v>
      </c>
      <c r="I102" s="413">
        <v>864.3</v>
      </c>
      <c r="J102" s="413"/>
      <c r="K102" s="413"/>
      <c r="L102" s="356"/>
      <c r="M102" s="356"/>
      <c r="N102" s="356"/>
      <c r="O102" s="356"/>
      <c r="P102" s="357" t="s">
        <v>136</v>
      </c>
    </row>
    <row r="103" spans="1:16" ht="33">
      <c r="A103" s="416"/>
      <c r="B103" s="417" t="s">
        <v>116</v>
      </c>
      <c r="C103" s="411"/>
      <c r="D103" s="411"/>
      <c r="E103" s="394"/>
      <c r="F103" s="394"/>
      <c r="G103" s="418"/>
      <c r="H103" s="419"/>
      <c r="I103" s="394"/>
      <c r="J103" s="394"/>
      <c r="K103" s="394"/>
      <c r="L103" s="356"/>
      <c r="M103" s="356"/>
      <c r="N103" s="356"/>
      <c r="O103" s="356"/>
      <c r="P103" s="357" t="s">
        <v>128</v>
      </c>
    </row>
    <row r="104" spans="1:16" ht="16.5">
      <c r="A104" s="409"/>
      <c r="B104" s="420" t="s">
        <v>117</v>
      </c>
      <c r="C104" s="411" t="s">
        <v>118</v>
      </c>
      <c r="D104" s="380">
        <v>55105</v>
      </c>
      <c r="E104" s="376"/>
      <c r="F104" s="376"/>
      <c r="G104" s="380">
        <v>57.5</v>
      </c>
      <c r="H104" s="404">
        <v>29.088835020675887</v>
      </c>
      <c r="I104" s="404">
        <v>51.4</v>
      </c>
      <c r="J104" s="404"/>
      <c r="K104" s="404"/>
      <c r="L104" s="356"/>
      <c r="M104" s="356"/>
      <c r="N104" s="356"/>
      <c r="O104" s="356"/>
      <c r="P104" s="357" t="s">
        <v>128</v>
      </c>
    </row>
    <row r="105" spans="1:16" ht="16.5">
      <c r="A105" s="409"/>
      <c r="B105" s="421" t="s">
        <v>119</v>
      </c>
      <c r="C105" s="411" t="s">
        <v>118</v>
      </c>
      <c r="D105" s="380">
        <v>484526</v>
      </c>
      <c r="E105" s="376"/>
      <c r="F105" s="376"/>
      <c r="G105" s="380">
        <v>540</v>
      </c>
      <c r="H105" s="404">
        <v>255.91033248563625</v>
      </c>
      <c r="I105" s="404">
        <v>480.5</v>
      </c>
      <c r="J105" s="404"/>
      <c r="K105" s="404"/>
      <c r="L105" s="356"/>
      <c r="M105" s="356"/>
      <c r="N105" s="356"/>
      <c r="O105" s="356"/>
      <c r="P105" s="357" t="s">
        <v>128</v>
      </c>
    </row>
    <row r="106" spans="1:16" ht="16.5">
      <c r="A106" s="409"/>
      <c r="B106" s="422" t="s">
        <v>120</v>
      </c>
      <c r="C106" s="411" t="s">
        <v>118</v>
      </c>
      <c r="D106" s="380">
        <v>162477</v>
      </c>
      <c r="E106" s="376"/>
      <c r="F106" s="376"/>
      <c r="G106" s="380">
        <v>170</v>
      </c>
      <c r="H106" s="404">
        <v>83.90300905638328</v>
      </c>
      <c r="I106" s="404">
        <v>195.5</v>
      </c>
      <c r="J106" s="404"/>
      <c r="K106" s="404"/>
      <c r="L106" s="356"/>
      <c r="M106" s="356"/>
      <c r="N106" s="356"/>
      <c r="O106" s="356"/>
      <c r="P106" s="357" t="s">
        <v>128</v>
      </c>
    </row>
    <row r="107" spans="1:16" ht="16.5">
      <c r="A107" s="409"/>
      <c r="B107" s="422" t="s">
        <v>121</v>
      </c>
      <c r="C107" s="411" t="s">
        <v>118</v>
      </c>
      <c r="D107" s="380">
        <v>75173</v>
      </c>
      <c r="E107" s="376"/>
      <c r="F107" s="376"/>
      <c r="G107" s="380">
        <v>106</v>
      </c>
      <c r="H107" s="404">
        <v>42.89971585002426</v>
      </c>
      <c r="I107" s="404">
        <v>73.1</v>
      </c>
      <c r="J107" s="404"/>
      <c r="K107" s="404"/>
      <c r="L107" s="356"/>
      <c r="M107" s="356"/>
      <c r="N107" s="356"/>
      <c r="O107" s="356"/>
      <c r="P107" s="357" t="s">
        <v>128</v>
      </c>
    </row>
    <row r="108" spans="1:16" ht="16.5">
      <c r="A108" s="409"/>
      <c r="B108" s="394" t="s">
        <v>137</v>
      </c>
      <c r="C108" s="394"/>
      <c r="D108" s="394"/>
      <c r="E108" s="394"/>
      <c r="F108" s="394"/>
      <c r="G108" s="394"/>
      <c r="H108" s="394"/>
      <c r="I108" s="394"/>
      <c r="J108" s="394"/>
      <c r="K108" s="355"/>
      <c r="L108" s="356"/>
      <c r="M108" s="356"/>
      <c r="N108" s="356"/>
      <c r="O108" s="356"/>
      <c r="P108" s="357" t="s">
        <v>128</v>
      </c>
    </row>
    <row r="109" spans="1:16" ht="16.5">
      <c r="A109" s="409">
        <v>4</v>
      </c>
      <c r="B109" s="415" t="s">
        <v>122</v>
      </c>
      <c r="C109" s="394"/>
      <c r="D109" s="394"/>
      <c r="E109" s="394"/>
      <c r="F109" s="394"/>
      <c r="G109" s="394"/>
      <c r="H109" s="408">
        <v>305.0945804804456</v>
      </c>
      <c r="I109" s="408">
        <v>601.8</v>
      </c>
      <c r="J109" s="408"/>
      <c r="K109" s="408"/>
      <c r="L109" s="356"/>
      <c r="M109" s="356"/>
      <c r="N109" s="356"/>
      <c r="O109" s="356"/>
      <c r="P109" s="357" t="s">
        <v>128</v>
      </c>
    </row>
    <row r="110" spans="1:16" ht="16.5">
      <c r="A110" s="405"/>
      <c r="B110" s="423" t="s">
        <v>123</v>
      </c>
      <c r="C110" s="407"/>
      <c r="D110" s="407"/>
      <c r="E110" s="376"/>
      <c r="F110" s="376"/>
      <c r="G110" s="380"/>
      <c r="H110" s="355"/>
      <c r="I110" s="355"/>
      <c r="J110" s="355"/>
      <c r="K110" s="355"/>
      <c r="L110" s="356"/>
      <c r="M110" s="356"/>
      <c r="N110" s="356"/>
      <c r="O110" s="356"/>
      <c r="P110" s="357" t="s">
        <v>128</v>
      </c>
    </row>
    <row r="111" spans="1:16" ht="16.5">
      <c r="A111" s="409"/>
      <c r="B111" s="424" t="s">
        <v>124</v>
      </c>
      <c r="C111" s="411" t="s">
        <v>118</v>
      </c>
      <c r="D111" s="380">
        <v>453148</v>
      </c>
      <c r="E111" s="376"/>
      <c r="F111" s="376"/>
      <c r="G111" s="380">
        <v>450000</v>
      </c>
      <c r="H111" s="404">
        <v>217.81721793246516</v>
      </c>
      <c r="I111" s="404">
        <v>423.8</v>
      </c>
      <c r="J111" s="404"/>
      <c r="K111" s="404"/>
      <c r="L111" s="356"/>
      <c r="M111" s="356"/>
      <c r="N111" s="356"/>
      <c r="O111" s="356"/>
      <c r="P111" s="357" t="s">
        <v>128</v>
      </c>
    </row>
    <row r="112" spans="1:16" ht="16.5">
      <c r="A112" s="409"/>
      <c r="B112" s="424" t="s">
        <v>125</v>
      </c>
      <c r="C112" s="411" t="s">
        <v>118</v>
      </c>
      <c r="D112" s="380">
        <v>30086</v>
      </c>
      <c r="E112" s="376"/>
      <c r="F112" s="376"/>
      <c r="G112" s="380">
        <v>45000</v>
      </c>
      <c r="H112" s="404">
        <v>2.2910557184750733</v>
      </c>
      <c r="I112" s="404">
        <v>43.1</v>
      </c>
      <c r="J112" s="404"/>
      <c r="K112" s="404"/>
      <c r="L112" s="356"/>
      <c r="M112" s="356"/>
      <c r="N112" s="356"/>
      <c r="O112" s="356"/>
      <c r="P112" s="357" t="s">
        <v>128</v>
      </c>
    </row>
    <row r="113" spans="1:16" ht="16.5">
      <c r="A113" s="409"/>
      <c r="B113" s="424" t="s">
        <v>117</v>
      </c>
      <c r="C113" s="411" t="s">
        <v>118</v>
      </c>
      <c r="D113" s="380">
        <v>4855</v>
      </c>
      <c r="E113" s="376"/>
      <c r="F113" s="376"/>
      <c r="G113" s="380">
        <v>7000</v>
      </c>
      <c r="H113" s="404">
        <v>0.7922087361000073</v>
      </c>
      <c r="I113" s="404">
        <v>6.4</v>
      </c>
      <c r="J113" s="404"/>
      <c r="K113" s="404"/>
      <c r="L113" s="356"/>
      <c r="M113" s="356"/>
      <c r="N113" s="356"/>
      <c r="O113" s="356"/>
      <c r="P113" s="357" t="s">
        <v>128</v>
      </c>
    </row>
    <row r="116" ht="18.75">
      <c r="B116" s="58" t="s">
        <v>151</v>
      </c>
    </row>
  </sheetData>
  <sheetProtection/>
  <mergeCells count="11">
    <mergeCell ref="G5:I5"/>
    <mergeCell ref="J5:L5"/>
    <mergeCell ref="A3:P3"/>
    <mergeCell ref="A1:P1"/>
    <mergeCell ref="A2:P2"/>
    <mergeCell ref="M5:O5"/>
    <mergeCell ref="P5:P6"/>
    <mergeCell ref="A5:A6"/>
    <mergeCell ref="B5:B6"/>
    <mergeCell ref="C5:C6"/>
    <mergeCell ref="D5:E5"/>
  </mergeCells>
  <printOptions horizontalCentered="1"/>
  <pageMargins left="0.7" right="0.7" top="0.31" bottom="0.26" header="0.3" footer="0.18"/>
  <pageSetup fitToHeight="0" fitToWidth="1" horizontalDpi="600" verticalDpi="600" orientation="landscape" paperSize="9" scale="8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7.28125" style="0" customWidth="1"/>
    <col min="2" max="2" width="65.57421875" style="0" customWidth="1"/>
    <col min="3" max="3" width="12.8515625" style="0" customWidth="1"/>
    <col min="4" max="28" width="9.140625" style="0" hidden="1" customWidth="1"/>
    <col min="29" max="29" width="13.7109375" style="0" hidden="1" customWidth="1"/>
    <col min="30" max="30" width="13.7109375" style="0" customWidth="1"/>
    <col min="31" max="31" width="12.140625" style="0" customWidth="1"/>
    <col min="32" max="32" width="13.00390625" style="0" customWidth="1"/>
    <col min="33" max="33" width="16.140625" style="0" customWidth="1"/>
    <col min="34" max="34" width="12.7109375" style="0" customWidth="1"/>
    <col min="35" max="35" width="13.7109375" style="0" customWidth="1"/>
  </cols>
  <sheetData>
    <row r="1" spans="1:35" ht="18.75">
      <c r="A1" s="457" t="s">
        <v>379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457"/>
    </row>
    <row r="2" spans="1:35" ht="18.75">
      <c r="A2" s="456" t="s">
        <v>384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</row>
    <row r="3" spans="1:35" ht="18.75">
      <c r="A3" s="455" t="s">
        <v>741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</row>
    <row r="4" spans="1:32" ht="18.75">
      <c r="A4" s="59" t="s">
        <v>213</v>
      </c>
      <c r="B4" s="62"/>
      <c r="C4" s="63"/>
      <c r="D4" s="64"/>
      <c r="E4" s="64"/>
      <c r="F4" s="64"/>
      <c r="G4" s="64"/>
      <c r="H4" s="64"/>
      <c r="I4" s="64"/>
      <c r="J4" s="64"/>
      <c r="K4" s="62"/>
      <c r="L4" s="62"/>
      <c r="M4" s="62"/>
      <c r="N4" s="62"/>
      <c r="O4" s="62"/>
      <c r="P4" s="62"/>
      <c r="Q4" s="62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</row>
    <row r="5" spans="1:35" ht="37.5" customHeight="1">
      <c r="A5" s="302" t="s">
        <v>214</v>
      </c>
      <c r="B5" s="303" t="s">
        <v>0</v>
      </c>
      <c r="C5" s="304" t="s">
        <v>1</v>
      </c>
      <c r="D5" s="305" t="s">
        <v>215</v>
      </c>
      <c r="E5" s="305" t="s">
        <v>216</v>
      </c>
      <c r="F5" s="305" t="s">
        <v>217</v>
      </c>
      <c r="G5" s="305" t="s">
        <v>218</v>
      </c>
      <c r="H5" s="305" t="s">
        <v>219</v>
      </c>
      <c r="I5" s="305" t="s">
        <v>220</v>
      </c>
      <c r="J5" s="305" t="s">
        <v>221</v>
      </c>
      <c r="K5" s="305" t="s">
        <v>222</v>
      </c>
      <c r="L5" s="305" t="s">
        <v>223</v>
      </c>
      <c r="M5" s="305" t="s">
        <v>224</v>
      </c>
      <c r="N5" s="305" t="s">
        <v>225</v>
      </c>
      <c r="O5" s="305" t="s">
        <v>226</v>
      </c>
      <c r="P5" s="305" t="s">
        <v>227</v>
      </c>
      <c r="Q5" s="305" t="s">
        <v>228</v>
      </c>
      <c r="R5" s="305" t="s">
        <v>229</v>
      </c>
      <c r="S5" s="306"/>
      <c r="T5" s="305"/>
      <c r="U5" s="305" t="s">
        <v>230</v>
      </c>
      <c r="V5" s="306"/>
      <c r="W5" s="305" t="s">
        <v>231</v>
      </c>
      <c r="X5" s="306"/>
      <c r="Y5" s="305" t="s">
        <v>232</v>
      </c>
      <c r="Z5" s="305" t="s">
        <v>233</v>
      </c>
      <c r="AA5" s="305" t="s">
        <v>234</v>
      </c>
      <c r="AB5" s="305" t="s">
        <v>235</v>
      </c>
      <c r="AC5" s="304" t="s">
        <v>236</v>
      </c>
      <c r="AD5" s="307" t="s">
        <v>666</v>
      </c>
      <c r="AE5" s="307" t="s">
        <v>667</v>
      </c>
      <c r="AF5" s="307" t="s">
        <v>668</v>
      </c>
      <c r="AG5" s="307" t="s">
        <v>644</v>
      </c>
      <c r="AH5" s="307" t="s">
        <v>669</v>
      </c>
      <c r="AI5" s="307" t="s">
        <v>33</v>
      </c>
    </row>
    <row r="6" spans="1:35" ht="18.75">
      <c r="A6" s="68" t="s">
        <v>38</v>
      </c>
      <c r="B6" s="69" t="s">
        <v>237</v>
      </c>
      <c r="C6" s="70"/>
      <c r="D6" s="71"/>
      <c r="E6" s="71"/>
      <c r="F6" s="71"/>
      <c r="G6" s="71"/>
      <c r="H6" s="71"/>
      <c r="I6" s="71"/>
      <c r="J6" s="71"/>
      <c r="K6" s="72"/>
      <c r="L6" s="72"/>
      <c r="M6" s="72"/>
      <c r="N6" s="72"/>
      <c r="O6" s="72"/>
      <c r="P6" s="72"/>
      <c r="Q6" s="72"/>
      <c r="R6" s="72"/>
      <c r="S6" s="72"/>
      <c r="T6" s="73"/>
      <c r="U6" s="74"/>
      <c r="V6" s="74"/>
      <c r="W6" s="74"/>
      <c r="X6" s="74"/>
      <c r="Y6" s="74"/>
      <c r="Z6" s="74"/>
      <c r="AA6" s="74"/>
      <c r="AB6" s="74"/>
      <c r="AC6" s="75"/>
      <c r="AD6" s="75"/>
      <c r="AE6" s="75"/>
      <c r="AF6" s="75"/>
      <c r="AG6" s="37"/>
      <c r="AH6" s="37"/>
      <c r="AI6" s="37"/>
    </row>
    <row r="7" spans="1:35" ht="18.75">
      <c r="A7" s="76"/>
      <c r="B7" s="67" t="s">
        <v>238</v>
      </c>
      <c r="C7" s="70" t="s">
        <v>239</v>
      </c>
      <c r="D7" s="71">
        <v>1049.46</v>
      </c>
      <c r="E7" s="71">
        <v>1066.162</v>
      </c>
      <c r="F7" s="71">
        <v>1079.923</v>
      </c>
      <c r="G7" s="71">
        <v>1091.998</v>
      </c>
      <c r="H7" s="71">
        <v>1103.312</v>
      </c>
      <c r="I7" s="71">
        <v>1114.743</v>
      </c>
      <c r="J7" s="71">
        <v>1076.021</v>
      </c>
      <c r="K7" s="72">
        <v>1137.962</v>
      </c>
      <c r="L7" s="72">
        <v>1145.259</v>
      </c>
      <c r="M7" s="72">
        <v>1084.8</v>
      </c>
      <c r="N7" s="72">
        <v>1088.822</v>
      </c>
      <c r="O7" s="72"/>
      <c r="P7" s="72">
        <v>1090.879</v>
      </c>
      <c r="Q7" s="72"/>
      <c r="R7" s="72">
        <v>1103.136</v>
      </c>
      <c r="S7" s="72">
        <v>1115</v>
      </c>
      <c r="T7" s="73"/>
      <c r="U7" s="75">
        <v>1115.523</v>
      </c>
      <c r="V7" s="74">
        <v>1128</v>
      </c>
      <c r="W7" s="74">
        <v>1128</v>
      </c>
      <c r="X7" s="74">
        <v>1140</v>
      </c>
      <c r="Y7" s="74">
        <v>1135.6</v>
      </c>
      <c r="Z7" s="77">
        <v>1143.572</v>
      </c>
      <c r="AA7" s="78">
        <v>1149.871</v>
      </c>
      <c r="AB7" s="78">
        <v>1154.31</v>
      </c>
      <c r="AC7" s="77">
        <f>'[1]1.TH'!P42</f>
        <v>1125.4784192916443</v>
      </c>
      <c r="AD7" s="77"/>
      <c r="AE7" s="77"/>
      <c r="AF7" s="77"/>
      <c r="AG7" s="37"/>
      <c r="AH7" s="37"/>
      <c r="AI7" s="37" t="s">
        <v>381</v>
      </c>
    </row>
    <row r="8" spans="1:35" ht="18.75">
      <c r="A8" s="79"/>
      <c r="B8" s="80" t="s">
        <v>240</v>
      </c>
      <c r="C8" s="70" t="s">
        <v>241</v>
      </c>
      <c r="D8" s="75">
        <v>1.83</v>
      </c>
      <c r="E8" s="75">
        <v>1.74</v>
      </c>
      <c r="F8" s="75">
        <v>1.55</v>
      </c>
      <c r="G8" s="75">
        <v>1.45</v>
      </c>
      <c r="H8" s="75">
        <v>1.4</v>
      </c>
      <c r="I8" s="75">
        <v>1.36</v>
      </c>
      <c r="J8" s="75">
        <f>(J9-4.1)/10</f>
        <v>1.3300000000000003</v>
      </c>
      <c r="K8" s="75">
        <f>(K9-4.2)/10</f>
        <v>1.28</v>
      </c>
      <c r="L8" s="74">
        <v>1.26</v>
      </c>
      <c r="M8" s="74">
        <v>1.21</v>
      </c>
      <c r="N8" s="74">
        <v>1.182</v>
      </c>
      <c r="O8" s="74"/>
      <c r="P8" s="74">
        <v>1.16</v>
      </c>
      <c r="Q8" s="74"/>
      <c r="R8" s="81">
        <v>1.128</v>
      </c>
      <c r="S8" s="81">
        <v>1.12</v>
      </c>
      <c r="T8" s="74"/>
      <c r="U8" s="74">
        <v>1.14</v>
      </c>
      <c r="V8" s="74">
        <v>1.11</v>
      </c>
      <c r="W8" s="74">
        <v>1.11</v>
      </c>
      <c r="X8" s="74">
        <v>1.1</v>
      </c>
      <c r="Y8" s="74">
        <v>1.1</v>
      </c>
      <c r="Z8" s="78">
        <v>1.1</v>
      </c>
      <c r="AA8" s="82">
        <v>11</v>
      </c>
      <c r="AB8" s="82"/>
      <c r="AC8" s="82">
        <v>10.8</v>
      </c>
      <c r="AD8" s="82"/>
      <c r="AE8" s="82"/>
      <c r="AF8" s="82"/>
      <c r="AG8" s="37"/>
      <c r="AH8" s="37"/>
      <c r="AI8" s="83" t="s">
        <v>128</v>
      </c>
    </row>
    <row r="9" spans="1:35" ht="18.75">
      <c r="A9" s="79"/>
      <c r="B9" s="84" t="s">
        <v>242</v>
      </c>
      <c r="C9" s="85" t="s">
        <v>243</v>
      </c>
      <c r="D9" s="75">
        <v>24</v>
      </c>
      <c r="E9" s="75"/>
      <c r="F9" s="75">
        <v>19.91</v>
      </c>
      <c r="G9" s="75">
        <v>19.1</v>
      </c>
      <c r="H9" s="75">
        <v>18.3</v>
      </c>
      <c r="I9" s="75">
        <v>17.8</v>
      </c>
      <c r="J9" s="75">
        <f>I9-0.4</f>
        <v>17.400000000000002</v>
      </c>
      <c r="K9" s="86">
        <v>17</v>
      </c>
      <c r="L9" s="87">
        <v>16.6</v>
      </c>
      <c r="M9" s="75">
        <v>16.3</v>
      </c>
      <c r="N9" s="75">
        <v>15.92</v>
      </c>
      <c r="O9" s="75"/>
      <c r="P9" s="75"/>
      <c r="Q9" s="75"/>
      <c r="R9" s="88">
        <v>15.31</v>
      </c>
      <c r="S9" s="88">
        <v>15.11</v>
      </c>
      <c r="T9" s="75"/>
      <c r="U9" s="75">
        <f>S9</f>
        <v>15.11</v>
      </c>
      <c r="V9" s="75">
        <v>14.91</v>
      </c>
      <c r="W9" s="75"/>
      <c r="X9" s="75"/>
      <c r="Y9" s="75"/>
      <c r="Z9" s="75"/>
      <c r="AA9" s="75"/>
      <c r="AB9" s="75"/>
      <c r="AC9" s="75"/>
      <c r="AD9" s="75"/>
      <c r="AE9" s="75"/>
      <c r="AF9" s="75"/>
      <c r="AG9" s="37"/>
      <c r="AH9" s="37"/>
      <c r="AI9" s="83" t="s">
        <v>128</v>
      </c>
    </row>
    <row r="10" spans="1:35" ht="18.75">
      <c r="A10" s="76"/>
      <c r="B10" s="67" t="s">
        <v>244</v>
      </c>
      <c r="C10" s="70" t="s">
        <v>241</v>
      </c>
      <c r="D10" s="71"/>
      <c r="E10" s="71"/>
      <c r="F10" s="71"/>
      <c r="G10" s="71"/>
      <c r="H10" s="71"/>
      <c r="I10" s="71">
        <f>18.3-17.8</f>
        <v>0.5</v>
      </c>
      <c r="J10" s="71">
        <f>I9-J9</f>
        <v>0.3999999999999986</v>
      </c>
      <c r="K10" s="72">
        <f>J9-K9</f>
        <v>0.40000000000000213</v>
      </c>
      <c r="L10" s="72">
        <f>K9-L9</f>
        <v>0.3999999999999986</v>
      </c>
      <c r="M10" s="72">
        <v>0.4</v>
      </c>
      <c r="N10" s="72">
        <f>16.3-15.92</f>
        <v>0.3800000000000008</v>
      </c>
      <c r="O10" s="72"/>
      <c r="P10" s="88">
        <v>0.3</v>
      </c>
      <c r="Q10" s="72"/>
      <c r="R10" s="88">
        <v>0.3</v>
      </c>
      <c r="S10" s="72">
        <v>0.2</v>
      </c>
      <c r="T10" s="73"/>
      <c r="U10" s="89">
        <v>0.22</v>
      </c>
      <c r="V10" s="74">
        <v>0.2</v>
      </c>
      <c r="W10" s="74">
        <v>0.2</v>
      </c>
      <c r="X10" s="74">
        <v>0.2</v>
      </c>
      <c r="Y10" s="74">
        <v>0.2</v>
      </c>
      <c r="Z10" s="78">
        <v>0.2</v>
      </c>
      <c r="AA10" s="78">
        <v>0.2</v>
      </c>
      <c r="AB10" s="78"/>
      <c r="AC10" s="78">
        <v>2</v>
      </c>
      <c r="AD10" s="78"/>
      <c r="AE10" s="78"/>
      <c r="AF10" s="78"/>
      <c r="AG10" s="37"/>
      <c r="AH10" s="37"/>
      <c r="AI10" s="83" t="s">
        <v>128</v>
      </c>
    </row>
    <row r="11" spans="1:35" ht="37.5" hidden="1">
      <c r="A11" s="79"/>
      <c r="B11" s="84" t="s">
        <v>245</v>
      </c>
      <c r="C11" s="90" t="s">
        <v>246</v>
      </c>
      <c r="D11" s="91"/>
      <c r="E11" s="75"/>
      <c r="F11" s="75"/>
      <c r="G11" s="75"/>
      <c r="H11" s="75"/>
      <c r="I11" s="75"/>
      <c r="J11" s="75"/>
      <c r="K11" s="75"/>
      <c r="L11" s="75"/>
      <c r="M11" s="75"/>
      <c r="N11" s="75">
        <v>109.6</v>
      </c>
      <c r="O11" s="75"/>
      <c r="P11" s="75">
        <v>110</v>
      </c>
      <c r="Q11" s="92"/>
      <c r="R11" s="75">
        <v>110</v>
      </c>
      <c r="S11" s="75">
        <v>110</v>
      </c>
      <c r="T11" s="75"/>
      <c r="U11" s="75">
        <v>113</v>
      </c>
      <c r="V11" s="75" t="s">
        <v>247</v>
      </c>
      <c r="W11" s="75">
        <v>97.6</v>
      </c>
      <c r="X11" s="75" t="s">
        <v>247</v>
      </c>
      <c r="Y11" s="75">
        <v>98.1</v>
      </c>
      <c r="Z11" s="93">
        <v>113</v>
      </c>
      <c r="AA11" s="78">
        <v>113.1</v>
      </c>
      <c r="AB11" s="78"/>
      <c r="AC11" s="78">
        <v>113.5</v>
      </c>
      <c r="AD11" s="78"/>
      <c r="AE11" s="78"/>
      <c r="AF11" s="78"/>
      <c r="AG11" s="37"/>
      <c r="AH11" s="37"/>
      <c r="AI11" s="83" t="s">
        <v>128</v>
      </c>
    </row>
    <row r="12" spans="1:35" ht="18.75" hidden="1">
      <c r="A12" s="76"/>
      <c r="B12" s="67" t="s">
        <v>248</v>
      </c>
      <c r="C12" s="70" t="s">
        <v>249</v>
      </c>
      <c r="D12" s="71"/>
      <c r="E12" s="71"/>
      <c r="F12" s="71"/>
      <c r="G12" s="71"/>
      <c r="H12" s="71"/>
      <c r="I12" s="71"/>
      <c r="J12" s="71"/>
      <c r="K12" s="72"/>
      <c r="L12" s="72"/>
      <c r="M12" s="72"/>
      <c r="N12" s="72"/>
      <c r="O12" s="72"/>
      <c r="P12" s="72" t="e">
        <f>M12/L12*100</f>
        <v>#DIV/0!</v>
      </c>
      <c r="Q12" s="72"/>
      <c r="R12" s="72">
        <v>72</v>
      </c>
      <c r="S12" s="72">
        <v>73</v>
      </c>
      <c r="T12" s="73"/>
      <c r="U12" s="74">
        <v>70.5</v>
      </c>
      <c r="V12" s="74">
        <v>71.5</v>
      </c>
      <c r="W12" s="74">
        <v>72.5</v>
      </c>
      <c r="X12" s="74">
        <v>73.5</v>
      </c>
      <c r="Y12" s="74"/>
      <c r="Z12" s="74"/>
      <c r="AA12" s="74"/>
      <c r="AB12" s="74"/>
      <c r="AC12" s="75"/>
      <c r="AD12" s="75"/>
      <c r="AE12" s="75"/>
      <c r="AF12" s="75"/>
      <c r="AG12" s="37"/>
      <c r="AH12" s="37"/>
      <c r="AI12" s="83" t="s">
        <v>128</v>
      </c>
    </row>
    <row r="13" spans="1:35" ht="18.75" hidden="1">
      <c r="A13" s="79"/>
      <c r="B13" s="94"/>
      <c r="C13" s="85"/>
      <c r="D13" s="91"/>
      <c r="E13" s="75"/>
      <c r="F13" s="75"/>
      <c r="G13" s="75"/>
      <c r="H13" s="75"/>
      <c r="I13" s="75"/>
      <c r="J13" s="75"/>
      <c r="K13" s="75"/>
      <c r="L13" s="86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37"/>
      <c r="AH13" s="37"/>
      <c r="AI13" s="83" t="s">
        <v>128</v>
      </c>
    </row>
    <row r="14" spans="1:35" ht="18.75" hidden="1">
      <c r="A14" s="68"/>
      <c r="B14" s="95" t="s">
        <v>250</v>
      </c>
      <c r="C14" s="96" t="s">
        <v>251</v>
      </c>
      <c r="D14" s="97"/>
      <c r="E14" s="97"/>
      <c r="F14" s="97"/>
      <c r="G14" s="97"/>
      <c r="H14" s="97"/>
      <c r="I14" s="97"/>
      <c r="J14" s="97"/>
      <c r="K14" s="72">
        <v>9</v>
      </c>
      <c r="L14" s="72">
        <v>9</v>
      </c>
      <c r="M14" s="72">
        <v>9</v>
      </c>
      <c r="N14" s="72">
        <v>9</v>
      </c>
      <c r="O14" s="72"/>
      <c r="P14" s="72"/>
      <c r="Q14" s="72"/>
      <c r="R14" s="72"/>
      <c r="S14" s="72"/>
      <c r="T14" s="73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37"/>
      <c r="AH14" s="37"/>
      <c r="AI14" s="83" t="s">
        <v>128</v>
      </c>
    </row>
    <row r="15" spans="1:35" ht="18.75" hidden="1">
      <c r="A15" s="68"/>
      <c r="B15" s="98" t="s">
        <v>252</v>
      </c>
      <c r="C15" s="96" t="s">
        <v>251</v>
      </c>
      <c r="D15" s="97"/>
      <c r="E15" s="97"/>
      <c r="F15" s="97"/>
      <c r="G15" s="97"/>
      <c r="H15" s="97"/>
      <c r="I15" s="97"/>
      <c r="J15" s="97"/>
      <c r="K15" s="72">
        <v>2</v>
      </c>
      <c r="L15" s="72">
        <v>2</v>
      </c>
      <c r="M15" s="72">
        <v>2</v>
      </c>
      <c r="N15" s="72">
        <v>2</v>
      </c>
      <c r="O15" s="72"/>
      <c r="P15" s="72"/>
      <c r="Q15" s="72"/>
      <c r="R15" s="72"/>
      <c r="S15" s="72"/>
      <c r="T15" s="73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37"/>
      <c r="AH15" s="37"/>
      <c r="AI15" s="83" t="s">
        <v>128</v>
      </c>
    </row>
    <row r="16" spans="1:35" ht="18.75" hidden="1">
      <c r="A16" s="68"/>
      <c r="B16" s="98" t="s">
        <v>253</v>
      </c>
      <c r="C16" s="96" t="s">
        <v>251</v>
      </c>
      <c r="D16" s="97"/>
      <c r="E16" s="97"/>
      <c r="F16" s="97"/>
      <c r="G16" s="97"/>
      <c r="H16" s="97"/>
      <c r="I16" s="97"/>
      <c r="J16" s="97"/>
      <c r="K16" s="72">
        <v>6</v>
      </c>
      <c r="L16" s="72">
        <v>6</v>
      </c>
      <c r="M16" s="72">
        <v>6</v>
      </c>
      <c r="N16" s="72">
        <v>6</v>
      </c>
      <c r="O16" s="72"/>
      <c r="P16" s="72"/>
      <c r="Q16" s="72"/>
      <c r="R16" s="72"/>
      <c r="S16" s="72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37"/>
      <c r="AH16" s="37"/>
      <c r="AI16" s="83" t="s">
        <v>128</v>
      </c>
    </row>
    <row r="17" spans="1:35" ht="18.75" hidden="1">
      <c r="A17" s="68"/>
      <c r="B17" s="98" t="s">
        <v>254</v>
      </c>
      <c r="C17" s="96" t="s">
        <v>251</v>
      </c>
      <c r="D17" s="97"/>
      <c r="E17" s="97"/>
      <c r="F17" s="97"/>
      <c r="G17" s="97"/>
      <c r="H17" s="97"/>
      <c r="I17" s="97"/>
      <c r="J17" s="97"/>
      <c r="K17" s="72">
        <v>1</v>
      </c>
      <c r="L17" s="72">
        <v>1</v>
      </c>
      <c r="M17" s="72">
        <v>12637.7</v>
      </c>
      <c r="N17" s="72">
        <v>1</v>
      </c>
      <c r="O17" s="72"/>
      <c r="P17" s="72">
        <f>M17/L17*100</f>
        <v>1263770</v>
      </c>
      <c r="Q17" s="72"/>
      <c r="R17" s="72"/>
      <c r="S17" s="72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37"/>
      <c r="AH17" s="37"/>
      <c r="AI17" s="83" t="s">
        <v>128</v>
      </c>
    </row>
    <row r="18" spans="1:35" ht="18.75" hidden="1">
      <c r="A18" s="68"/>
      <c r="B18" s="98" t="s">
        <v>255</v>
      </c>
      <c r="C18" s="96" t="s">
        <v>251</v>
      </c>
      <c r="D18" s="97"/>
      <c r="E18" s="97"/>
      <c r="F18" s="97"/>
      <c r="G18" s="97"/>
      <c r="H18" s="97"/>
      <c r="I18" s="97"/>
      <c r="J18" s="97"/>
      <c r="K18" s="72">
        <v>0</v>
      </c>
      <c r="L18" s="72">
        <v>0</v>
      </c>
      <c r="M18" s="72"/>
      <c r="N18" s="72"/>
      <c r="O18" s="72"/>
      <c r="P18" s="72"/>
      <c r="Q18" s="72"/>
      <c r="R18" s="72"/>
      <c r="S18" s="72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37"/>
      <c r="AH18" s="37"/>
      <c r="AI18" s="83" t="s">
        <v>128</v>
      </c>
    </row>
    <row r="19" spans="1:35" ht="18.75">
      <c r="A19" s="68" t="s">
        <v>57</v>
      </c>
      <c r="B19" s="69" t="s">
        <v>256</v>
      </c>
      <c r="C19" s="70"/>
      <c r="D19" s="71"/>
      <c r="E19" s="71"/>
      <c r="F19" s="71"/>
      <c r="G19" s="71"/>
      <c r="H19" s="71"/>
      <c r="I19" s="71"/>
      <c r="J19" s="71"/>
      <c r="K19" s="72"/>
      <c r="L19" s="72"/>
      <c r="M19" s="72">
        <f>M16-M17-M18-M21</f>
        <v>-12631.7</v>
      </c>
      <c r="N19" s="72"/>
      <c r="O19" s="72"/>
      <c r="P19" s="72" t="e">
        <f>M19/L19*100</f>
        <v>#DIV/0!</v>
      </c>
      <c r="Q19" s="72"/>
      <c r="R19" s="72"/>
      <c r="S19" s="72"/>
      <c r="T19" s="73"/>
      <c r="U19" s="99"/>
      <c r="V19" s="100"/>
      <c r="W19" s="100"/>
      <c r="X19" s="100"/>
      <c r="Y19" s="100"/>
      <c r="Z19" s="100"/>
      <c r="AA19" s="67"/>
      <c r="AB19" s="100"/>
      <c r="AC19" s="100"/>
      <c r="AD19" s="100"/>
      <c r="AE19" s="100"/>
      <c r="AF19" s="100"/>
      <c r="AG19" s="37"/>
      <c r="AH19" s="37"/>
      <c r="AI19" s="37" t="s">
        <v>639</v>
      </c>
    </row>
    <row r="20" spans="1:35" ht="18.75">
      <c r="A20" s="68"/>
      <c r="B20" s="101" t="s">
        <v>257</v>
      </c>
      <c r="C20" s="102" t="s">
        <v>258</v>
      </c>
      <c r="D20" s="103"/>
      <c r="E20" s="103"/>
      <c r="F20" s="103"/>
      <c r="G20" s="103"/>
      <c r="H20" s="103"/>
      <c r="I20" s="103"/>
      <c r="J20" s="103"/>
      <c r="K20" s="88">
        <v>658.8</v>
      </c>
      <c r="L20" s="72">
        <v>621.381</v>
      </c>
      <c r="M20" s="72" t="e">
        <f>M16/M53*1000</f>
        <v>#DIV/0!</v>
      </c>
      <c r="N20" s="72">
        <v>706.225</v>
      </c>
      <c r="O20" s="72"/>
      <c r="P20" s="72">
        <v>717.225</v>
      </c>
      <c r="Q20" s="72"/>
      <c r="R20" s="88">
        <v>679.211</v>
      </c>
      <c r="S20" s="88">
        <v>702.312</v>
      </c>
      <c r="T20" s="75"/>
      <c r="U20" s="75">
        <f>S20</f>
        <v>702.312</v>
      </c>
      <c r="V20" s="75">
        <v>715.812</v>
      </c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37"/>
      <c r="AH20" s="37"/>
      <c r="AI20" s="83" t="s">
        <v>128</v>
      </c>
    </row>
    <row r="21" spans="1:35" ht="18.75">
      <c r="A21" s="76"/>
      <c r="B21" s="101" t="s">
        <v>259</v>
      </c>
      <c r="C21" s="102" t="s">
        <v>260</v>
      </c>
      <c r="D21" s="103"/>
      <c r="E21" s="71"/>
      <c r="F21" s="71"/>
      <c r="G21" s="71"/>
      <c r="H21" s="71"/>
      <c r="I21" s="71"/>
      <c r="J21" s="71"/>
      <c r="K21" s="72"/>
      <c r="L21" s="72"/>
      <c r="M21" s="72"/>
      <c r="N21" s="88">
        <v>542.576</v>
      </c>
      <c r="O21" s="88"/>
      <c r="P21" s="88">
        <v>557.189</v>
      </c>
      <c r="Q21" s="72"/>
      <c r="R21" s="88">
        <v>571.239</v>
      </c>
      <c r="S21" s="88">
        <f>R21+16.6</f>
        <v>587.839</v>
      </c>
      <c r="T21" s="104"/>
      <c r="U21" s="75">
        <v>612.764</v>
      </c>
      <c r="V21" s="75">
        <v>628.8</v>
      </c>
      <c r="W21" s="75">
        <v>594</v>
      </c>
      <c r="X21" s="75">
        <f>W21+X25/1000</f>
        <v>610</v>
      </c>
      <c r="Y21" s="75">
        <v>555.3</v>
      </c>
      <c r="Z21" s="75">
        <f>559960/1000</f>
        <v>559.96</v>
      </c>
      <c r="AA21" s="82">
        <f>568329/1000</f>
        <v>568.329</v>
      </c>
      <c r="AB21" s="82">
        <v>575.065</v>
      </c>
      <c r="AC21" s="82">
        <v>578.9</v>
      </c>
      <c r="AD21" s="82"/>
      <c r="AE21" s="82"/>
      <c r="AF21" s="82"/>
      <c r="AG21" s="37"/>
      <c r="AH21" s="37"/>
      <c r="AI21" s="83" t="s">
        <v>128</v>
      </c>
    </row>
    <row r="22" spans="1:35" ht="18.75">
      <c r="A22" s="76"/>
      <c r="B22" s="105" t="s">
        <v>27</v>
      </c>
      <c r="C22" s="102"/>
      <c r="D22" s="103"/>
      <c r="E22" s="71"/>
      <c r="F22" s="71"/>
      <c r="G22" s="71"/>
      <c r="H22" s="71"/>
      <c r="I22" s="71"/>
      <c r="J22" s="71"/>
      <c r="K22" s="72"/>
      <c r="L22" s="72"/>
      <c r="M22" s="72"/>
      <c r="N22" s="88"/>
      <c r="O22" s="88"/>
      <c r="P22" s="88"/>
      <c r="Q22" s="72"/>
      <c r="R22" s="88"/>
      <c r="S22" s="88"/>
      <c r="T22" s="104"/>
      <c r="U22" s="75"/>
      <c r="V22" s="75"/>
      <c r="W22" s="75"/>
      <c r="X22" s="75"/>
      <c r="Y22" s="75"/>
      <c r="Z22" s="75"/>
      <c r="AA22" s="82"/>
      <c r="AB22" s="82"/>
      <c r="AC22" s="82"/>
      <c r="AD22" s="82"/>
      <c r="AE22" s="82"/>
      <c r="AF22" s="82"/>
      <c r="AG22" s="37"/>
      <c r="AH22" s="37"/>
      <c r="AI22" s="83" t="s">
        <v>128</v>
      </c>
    </row>
    <row r="23" spans="1:35" ht="18.75">
      <c r="A23" s="76"/>
      <c r="B23" s="105" t="s">
        <v>20</v>
      </c>
      <c r="C23" s="102"/>
      <c r="D23" s="103"/>
      <c r="E23" s="71"/>
      <c r="F23" s="71"/>
      <c r="G23" s="71"/>
      <c r="H23" s="71"/>
      <c r="I23" s="71"/>
      <c r="J23" s="71"/>
      <c r="K23" s="72"/>
      <c r="L23" s="72"/>
      <c r="M23" s="72"/>
      <c r="N23" s="88"/>
      <c r="O23" s="88"/>
      <c r="P23" s="88"/>
      <c r="Q23" s="72"/>
      <c r="R23" s="88"/>
      <c r="S23" s="88"/>
      <c r="T23" s="104"/>
      <c r="U23" s="75"/>
      <c r="V23" s="75"/>
      <c r="W23" s="75"/>
      <c r="X23" s="75"/>
      <c r="Y23" s="75"/>
      <c r="Z23" s="75"/>
      <c r="AA23" s="82"/>
      <c r="AB23" s="82"/>
      <c r="AC23" s="82"/>
      <c r="AD23" s="82"/>
      <c r="AE23" s="82"/>
      <c r="AF23" s="82"/>
      <c r="AG23" s="37"/>
      <c r="AH23" s="37"/>
      <c r="AI23" s="83" t="s">
        <v>128</v>
      </c>
    </row>
    <row r="24" spans="1:35" ht="18.75">
      <c r="A24" s="76"/>
      <c r="B24" s="105" t="s">
        <v>16</v>
      </c>
      <c r="C24" s="102"/>
      <c r="D24" s="103"/>
      <c r="E24" s="71"/>
      <c r="F24" s="71"/>
      <c r="G24" s="71"/>
      <c r="H24" s="71"/>
      <c r="I24" s="71"/>
      <c r="J24" s="71"/>
      <c r="K24" s="72"/>
      <c r="L24" s="72"/>
      <c r="M24" s="72"/>
      <c r="N24" s="88"/>
      <c r="O24" s="88"/>
      <c r="P24" s="88"/>
      <c r="Q24" s="72"/>
      <c r="R24" s="88"/>
      <c r="S24" s="88"/>
      <c r="T24" s="104"/>
      <c r="U24" s="75"/>
      <c r="V24" s="75"/>
      <c r="W24" s="75"/>
      <c r="X24" s="75"/>
      <c r="Y24" s="75"/>
      <c r="Z24" s="75"/>
      <c r="AA24" s="82"/>
      <c r="AB24" s="82"/>
      <c r="AC24" s="82"/>
      <c r="AD24" s="82"/>
      <c r="AE24" s="82"/>
      <c r="AF24" s="82"/>
      <c r="AG24" s="37"/>
      <c r="AH24" s="37"/>
      <c r="AI24" s="83" t="s">
        <v>128</v>
      </c>
    </row>
    <row r="25" spans="1:35" ht="18.75">
      <c r="A25" s="79"/>
      <c r="B25" s="101" t="s">
        <v>261</v>
      </c>
      <c r="C25" s="85" t="s">
        <v>262</v>
      </c>
      <c r="D25" s="75"/>
      <c r="E25" s="75">
        <v>10000</v>
      </c>
      <c r="F25" s="75">
        <v>12500</v>
      </c>
      <c r="G25" s="75">
        <v>12500</v>
      </c>
      <c r="H25" s="75">
        <v>13150</v>
      </c>
      <c r="I25" s="75">
        <v>13200</v>
      </c>
      <c r="J25" s="75">
        <v>14000</v>
      </c>
      <c r="K25" s="75">
        <v>14500</v>
      </c>
      <c r="L25" s="75">
        <v>16320</v>
      </c>
      <c r="M25" s="75">
        <v>15351</v>
      </c>
      <c r="N25" s="75">
        <v>15493</v>
      </c>
      <c r="O25" s="75">
        <v>8669</v>
      </c>
      <c r="P25" s="75">
        <v>16500</v>
      </c>
      <c r="Q25" s="75">
        <v>7815</v>
      </c>
      <c r="R25" s="106">
        <v>17207</v>
      </c>
      <c r="S25" s="106">
        <v>16600</v>
      </c>
      <c r="T25" s="106">
        <v>7000</v>
      </c>
      <c r="U25" s="75">
        <v>16000</v>
      </c>
      <c r="V25" s="75">
        <v>16000</v>
      </c>
      <c r="W25" s="75">
        <v>16590</v>
      </c>
      <c r="X25" s="75">
        <v>16000</v>
      </c>
      <c r="Y25" s="75">
        <v>16000</v>
      </c>
      <c r="Z25" s="106">
        <v>16170</v>
      </c>
      <c r="AA25" s="106">
        <v>16000</v>
      </c>
      <c r="AB25" s="106">
        <v>16458</v>
      </c>
      <c r="AC25" s="107">
        <f>'[1]1.TH'!P44*1000</f>
        <v>16500</v>
      </c>
      <c r="AD25" s="107"/>
      <c r="AE25" s="107"/>
      <c r="AF25" s="107"/>
      <c r="AG25" s="37"/>
      <c r="AH25" s="37"/>
      <c r="AI25" s="83" t="s">
        <v>128</v>
      </c>
    </row>
    <row r="26" spans="1:35" ht="18.75">
      <c r="A26" s="68"/>
      <c r="B26" s="108" t="s">
        <v>263</v>
      </c>
      <c r="C26" s="102" t="s">
        <v>262</v>
      </c>
      <c r="D26" s="103"/>
      <c r="E26" s="103"/>
      <c r="F26" s="103"/>
      <c r="G26" s="103"/>
      <c r="H26" s="103"/>
      <c r="I26" s="103"/>
      <c r="J26" s="103"/>
      <c r="K26" s="72"/>
      <c r="L26" s="72"/>
      <c r="M26" s="109"/>
      <c r="N26" s="72"/>
      <c r="O26" s="109"/>
      <c r="P26" s="72"/>
      <c r="Q26" s="72"/>
      <c r="R26" s="72">
        <f>0.6*R25</f>
        <v>10324.199999999999</v>
      </c>
      <c r="S26" s="72">
        <f>0.5*S25</f>
        <v>8300</v>
      </c>
      <c r="T26" s="75">
        <f>0.58*T25</f>
        <v>4059.9999999999995</v>
      </c>
      <c r="U26" s="75">
        <v>8200</v>
      </c>
      <c r="V26" s="75">
        <v>8200</v>
      </c>
      <c r="W26" s="75">
        <v>8200</v>
      </c>
      <c r="X26" s="75">
        <v>8200</v>
      </c>
      <c r="Y26" s="75">
        <v>8500</v>
      </c>
      <c r="Z26" s="75">
        <f>47*Z25/100</f>
        <v>7599.9</v>
      </c>
      <c r="AA26" s="77">
        <f>7397</f>
        <v>7397</v>
      </c>
      <c r="AB26" s="110">
        <v>8064</v>
      </c>
      <c r="AC26" s="110">
        <v>7920</v>
      </c>
      <c r="AD26" s="110"/>
      <c r="AE26" s="110"/>
      <c r="AF26" s="110"/>
      <c r="AG26" s="37"/>
      <c r="AH26" s="37"/>
      <c r="AI26" s="83" t="s">
        <v>128</v>
      </c>
    </row>
    <row r="27" spans="1:35" ht="18.75">
      <c r="A27" s="68"/>
      <c r="B27" s="111" t="s">
        <v>264</v>
      </c>
      <c r="C27" s="102" t="s">
        <v>262</v>
      </c>
      <c r="D27" s="103"/>
      <c r="E27" s="103"/>
      <c r="F27" s="103"/>
      <c r="G27" s="103"/>
      <c r="H27" s="103"/>
      <c r="I27" s="103"/>
      <c r="J27" s="103"/>
      <c r="K27" s="88"/>
      <c r="L27" s="88"/>
      <c r="M27" s="88">
        <v>34.27</v>
      </c>
      <c r="N27" s="88">
        <v>200</v>
      </c>
      <c r="O27" s="88">
        <v>101</v>
      </c>
      <c r="P27" s="88">
        <v>264</v>
      </c>
      <c r="Q27" s="88">
        <v>115</v>
      </c>
      <c r="R27" s="72">
        <v>314</v>
      </c>
      <c r="S27" s="72">
        <v>200</v>
      </c>
      <c r="T27" s="72">
        <v>36</v>
      </c>
      <c r="U27" s="88"/>
      <c r="V27" s="88"/>
      <c r="W27" s="88"/>
      <c r="X27" s="88"/>
      <c r="Y27" s="88"/>
      <c r="Z27" s="88"/>
      <c r="AA27" s="75"/>
      <c r="AB27" s="110">
        <v>702</v>
      </c>
      <c r="AC27" s="110">
        <v>910</v>
      </c>
      <c r="AD27" s="110"/>
      <c r="AE27" s="110"/>
      <c r="AF27" s="110"/>
      <c r="AG27" s="37"/>
      <c r="AH27" s="37"/>
      <c r="AI27" s="83" t="s">
        <v>128</v>
      </c>
    </row>
    <row r="28" spans="1:35" ht="18.75">
      <c r="A28" s="68"/>
      <c r="B28" s="112" t="s">
        <v>265</v>
      </c>
      <c r="C28" s="102" t="s">
        <v>262</v>
      </c>
      <c r="D28" s="103"/>
      <c r="E28" s="103"/>
      <c r="F28" s="103"/>
      <c r="G28" s="103"/>
      <c r="H28" s="103"/>
      <c r="I28" s="103"/>
      <c r="J28" s="103"/>
      <c r="K28" s="72"/>
      <c r="L28" s="72"/>
      <c r="M28" s="72">
        <v>16962</v>
      </c>
      <c r="N28" s="72">
        <v>15000</v>
      </c>
      <c r="O28" s="72">
        <v>5208</v>
      </c>
      <c r="P28" s="72">
        <v>14854</v>
      </c>
      <c r="Q28" s="72"/>
      <c r="R28" s="72">
        <v>20500</v>
      </c>
      <c r="S28" s="72">
        <v>19800</v>
      </c>
      <c r="T28" s="106">
        <v>7695</v>
      </c>
      <c r="U28" s="75">
        <v>19870</v>
      </c>
      <c r="V28" s="113">
        <v>19500</v>
      </c>
      <c r="W28" s="113"/>
      <c r="X28" s="113"/>
      <c r="Y28" s="113"/>
      <c r="Z28" s="113"/>
      <c r="AA28" s="75"/>
      <c r="AB28" s="75"/>
      <c r="AC28" s="75"/>
      <c r="AD28" s="75"/>
      <c r="AE28" s="75"/>
      <c r="AF28" s="75"/>
      <c r="AG28" s="37"/>
      <c r="AH28" s="37"/>
      <c r="AI28" s="83" t="s">
        <v>128</v>
      </c>
    </row>
    <row r="29" spans="1:35" ht="18.75">
      <c r="A29" s="79"/>
      <c r="B29" s="101" t="s">
        <v>266</v>
      </c>
      <c r="C29" s="85" t="s">
        <v>8</v>
      </c>
      <c r="D29" s="75"/>
      <c r="E29" s="75"/>
      <c r="F29" s="75"/>
      <c r="G29" s="75"/>
      <c r="H29" s="75"/>
      <c r="I29" s="75">
        <v>23</v>
      </c>
      <c r="J29" s="75">
        <v>25</v>
      </c>
      <c r="K29" s="75">
        <v>27.5</v>
      </c>
      <c r="L29" s="75">
        <v>31</v>
      </c>
      <c r="M29" s="75">
        <v>34.27</v>
      </c>
      <c r="N29" s="75">
        <f>100*(N18/$N$16)</f>
        <v>0</v>
      </c>
      <c r="O29" s="75"/>
      <c r="P29" s="75">
        <v>40.02</v>
      </c>
      <c r="Q29" s="75"/>
      <c r="R29" s="106">
        <v>44</v>
      </c>
      <c r="S29" s="106">
        <v>48</v>
      </c>
      <c r="T29" s="106"/>
      <c r="U29" s="75">
        <f>S29</f>
        <v>48</v>
      </c>
      <c r="V29" s="75">
        <v>50</v>
      </c>
      <c r="W29" s="75">
        <v>52</v>
      </c>
      <c r="X29" s="75">
        <v>54</v>
      </c>
      <c r="Y29" s="75">
        <v>54</v>
      </c>
      <c r="Z29" s="114">
        <v>56</v>
      </c>
      <c r="AA29" s="114">
        <v>58</v>
      </c>
      <c r="AB29" s="114">
        <v>60.3</v>
      </c>
      <c r="AC29" s="114">
        <v>62</v>
      </c>
      <c r="AD29" s="114"/>
      <c r="AE29" s="114"/>
      <c r="AF29" s="114"/>
      <c r="AG29" s="37"/>
      <c r="AH29" s="37"/>
      <c r="AI29" s="83" t="s">
        <v>128</v>
      </c>
    </row>
    <row r="30" spans="1:35" ht="18.75" hidden="1">
      <c r="A30" s="76"/>
      <c r="B30" s="112" t="s">
        <v>267</v>
      </c>
      <c r="C30" s="70" t="s">
        <v>8</v>
      </c>
      <c r="D30" s="71"/>
      <c r="E30" s="71"/>
      <c r="F30" s="71"/>
      <c r="G30" s="71"/>
      <c r="H30" s="71"/>
      <c r="I30" s="71"/>
      <c r="J30" s="71"/>
      <c r="K30" s="72"/>
      <c r="L30" s="72"/>
      <c r="M30" s="72"/>
      <c r="N30" s="72"/>
      <c r="O30" s="72"/>
      <c r="P30" s="72"/>
      <c r="Q30" s="72"/>
      <c r="R30" s="72" t="e">
        <f>#REF!/R21/10</f>
        <v>#REF!</v>
      </c>
      <c r="S30" s="72" t="e">
        <f>#REF!/S21/10</f>
        <v>#REF!</v>
      </c>
      <c r="T30" s="73"/>
      <c r="U30" s="74" t="e">
        <f>#REF!/U21/10</f>
        <v>#REF!</v>
      </c>
      <c r="V30" s="74" t="e">
        <f>#REF!/V21/10</f>
        <v>#REF!</v>
      </c>
      <c r="W30" s="74" t="s">
        <v>268</v>
      </c>
      <c r="X30" s="74" t="s">
        <v>269</v>
      </c>
      <c r="Y30" s="74">
        <v>16.5</v>
      </c>
      <c r="Z30" s="74"/>
      <c r="AA30" s="74">
        <f>AA79/AA21*100/1000</f>
        <v>0</v>
      </c>
      <c r="AB30" s="74">
        <f>AB79/AB21*100/1000</f>
        <v>0</v>
      </c>
      <c r="AC30" s="74">
        <f>AC79/AC21*100/1000</f>
        <v>0</v>
      </c>
      <c r="AD30" s="74"/>
      <c r="AE30" s="74"/>
      <c r="AF30" s="74"/>
      <c r="AG30" s="37"/>
      <c r="AH30" s="37"/>
      <c r="AI30" s="37"/>
    </row>
    <row r="31" spans="1:35" ht="18.75">
      <c r="A31" s="115" t="s">
        <v>104</v>
      </c>
      <c r="B31" s="116" t="s">
        <v>270</v>
      </c>
      <c r="C31" s="117"/>
      <c r="D31" s="118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75"/>
      <c r="AF31" s="75"/>
      <c r="AG31" s="37"/>
      <c r="AH31" s="37"/>
      <c r="AI31" s="83" t="s">
        <v>128</v>
      </c>
    </row>
    <row r="32" spans="1:35" ht="18.75">
      <c r="A32" s="115"/>
      <c r="B32" s="121" t="s">
        <v>271</v>
      </c>
      <c r="C32" s="122" t="s">
        <v>272</v>
      </c>
      <c r="D32" s="118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0"/>
      <c r="V32" s="120"/>
      <c r="W32" s="120"/>
      <c r="X32" s="120"/>
      <c r="Y32" s="120"/>
      <c r="Z32" s="120"/>
      <c r="AA32" s="124">
        <v>286.659</v>
      </c>
      <c r="AB32" s="124">
        <f>AB33*100/AB34</f>
        <v>295.3511705685618</v>
      </c>
      <c r="AC32" s="124">
        <v>301.252</v>
      </c>
      <c r="AD32" s="124"/>
      <c r="AE32" s="124"/>
      <c r="AF32" s="124"/>
      <c r="AG32" s="37"/>
      <c r="AH32" s="37"/>
      <c r="AI32" s="83" t="s">
        <v>128</v>
      </c>
    </row>
    <row r="33" spans="1:35" ht="18.75">
      <c r="A33" s="125"/>
      <c r="B33" s="121" t="s">
        <v>273</v>
      </c>
      <c r="C33" s="122" t="s">
        <v>272</v>
      </c>
      <c r="D33" s="126"/>
      <c r="E33" s="126"/>
      <c r="F33" s="126"/>
      <c r="G33" s="126"/>
      <c r="H33" s="126"/>
      <c r="I33" s="126"/>
      <c r="J33" s="126"/>
      <c r="K33" s="127"/>
      <c r="L33" s="127"/>
      <c r="M33" s="127"/>
      <c r="N33" s="127">
        <v>18392</v>
      </c>
      <c r="O33" s="127"/>
      <c r="P33" s="127">
        <v>27676.8</v>
      </c>
      <c r="Q33" s="127"/>
      <c r="R33" s="127" t="e">
        <f>R34*#REF!/100</f>
        <v>#REF!</v>
      </c>
      <c r="S33" s="127" t="e">
        <f>S34*#REF!/100</f>
        <v>#REF!</v>
      </c>
      <c r="T33" s="128"/>
      <c r="U33" s="129">
        <v>21</v>
      </c>
      <c r="V33" s="129">
        <v>17.2</v>
      </c>
      <c r="W33" s="120">
        <v>17.2</v>
      </c>
      <c r="X33" s="120">
        <v>13.2</v>
      </c>
      <c r="Y33" s="120" t="e">
        <f>(#REF!*Y34)/100</f>
        <v>#REF!</v>
      </c>
      <c r="Z33" s="120" t="e">
        <f>8.36*#REF!/100</f>
        <v>#REF!</v>
      </c>
      <c r="AA33" s="124">
        <v>20.623</v>
      </c>
      <c r="AB33" s="124">
        <v>17.662</v>
      </c>
      <c r="AC33" s="130">
        <v>15.153</v>
      </c>
      <c r="AD33" s="130"/>
      <c r="AE33" s="130"/>
      <c r="AF33" s="130"/>
      <c r="AG33" s="37"/>
      <c r="AH33" s="37"/>
      <c r="AI33" s="83" t="s">
        <v>128</v>
      </c>
    </row>
    <row r="34" spans="1:35" ht="18.75">
      <c r="A34" s="125"/>
      <c r="B34" s="121" t="s">
        <v>274</v>
      </c>
      <c r="C34" s="122" t="s">
        <v>8</v>
      </c>
      <c r="D34" s="126"/>
      <c r="E34" s="126"/>
      <c r="F34" s="126"/>
      <c r="G34" s="126"/>
      <c r="H34" s="126"/>
      <c r="I34" s="126"/>
      <c r="J34" s="126">
        <v>21.17</v>
      </c>
      <c r="K34" s="127">
        <v>18.42</v>
      </c>
      <c r="L34" s="127">
        <v>15.2</v>
      </c>
      <c r="M34" s="127">
        <v>12.1</v>
      </c>
      <c r="N34" s="131">
        <v>7.45</v>
      </c>
      <c r="O34" s="127"/>
      <c r="P34" s="127">
        <v>11.16</v>
      </c>
      <c r="Q34" s="127">
        <v>11.16</v>
      </c>
      <c r="R34" s="127">
        <v>9.48</v>
      </c>
      <c r="S34" s="127">
        <v>8</v>
      </c>
      <c r="T34" s="128"/>
      <c r="U34" s="129">
        <v>7.95</v>
      </c>
      <c r="V34" s="129">
        <v>6.5</v>
      </c>
      <c r="W34" s="129">
        <v>6.4</v>
      </c>
      <c r="X34" s="129">
        <v>5.3</v>
      </c>
      <c r="Y34" s="129">
        <v>5.06</v>
      </c>
      <c r="Z34" s="132">
        <v>8.36</v>
      </c>
      <c r="AA34" s="124">
        <f>AA33*100/AA32</f>
        <v>7.19426217212786</v>
      </c>
      <c r="AB34" s="124">
        <v>5.98</v>
      </c>
      <c r="AC34" s="124">
        <f>'[1]1.TH'!P56</f>
        <v>5.03</v>
      </c>
      <c r="AD34" s="124"/>
      <c r="AE34" s="124"/>
      <c r="AF34" s="124"/>
      <c r="AG34" s="37"/>
      <c r="AH34" s="37"/>
      <c r="AI34" s="83" t="s">
        <v>128</v>
      </c>
    </row>
    <row r="35" spans="1:35" ht="18.75">
      <c r="A35" s="115"/>
      <c r="B35" s="133" t="s">
        <v>275</v>
      </c>
      <c r="C35" s="117" t="s">
        <v>276</v>
      </c>
      <c r="D35" s="118"/>
      <c r="E35" s="134">
        <v>10000</v>
      </c>
      <c r="F35" s="118"/>
      <c r="G35" s="118"/>
      <c r="H35" s="118"/>
      <c r="I35" s="118"/>
      <c r="J35" s="118"/>
      <c r="K35" s="127"/>
      <c r="L35" s="127"/>
      <c r="M35" s="127"/>
      <c r="N35" s="127">
        <v>4991</v>
      </c>
      <c r="O35" s="127"/>
      <c r="P35" s="120">
        <v>4690</v>
      </c>
      <c r="Q35" s="120"/>
      <c r="R35" s="120">
        <v>5723</v>
      </c>
      <c r="S35" s="120">
        <f>R35</f>
        <v>5723</v>
      </c>
      <c r="T35" s="120"/>
      <c r="U35" s="120">
        <v>4500</v>
      </c>
      <c r="V35" s="120">
        <v>4700</v>
      </c>
      <c r="W35" s="120">
        <v>4700</v>
      </c>
      <c r="X35" s="120">
        <v>4700</v>
      </c>
      <c r="Y35" s="120">
        <v>3018</v>
      </c>
      <c r="Z35" s="135">
        <v>1552</v>
      </c>
      <c r="AA35" s="136">
        <v>4423</v>
      </c>
      <c r="AB35" s="137">
        <v>3881</v>
      </c>
      <c r="AC35" s="137">
        <v>3200</v>
      </c>
      <c r="AD35" s="137"/>
      <c r="AE35" s="136"/>
      <c r="AF35" s="136"/>
      <c r="AG35" s="37"/>
      <c r="AH35" s="37"/>
      <c r="AI35" s="83" t="s">
        <v>128</v>
      </c>
    </row>
    <row r="36" spans="1:35" ht="18.75" hidden="1">
      <c r="A36" s="68"/>
      <c r="B36" s="138" t="s">
        <v>277</v>
      </c>
      <c r="C36" s="96" t="s">
        <v>8</v>
      </c>
      <c r="D36" s="97"/>
      <c r="E36" s="97"/>
      <c r="F36" s="97"/>
      <c r="G36" s="97"/>
      <c r="H36" s="97"/>
      <c r="I36" s="97"/>
      <c r="J36" s="97"/>
      <c r="K36" s="72"/>
      <c r="L36" s="72"/>
      <c r="M36" s="72"/>
      <c r="N36" s="72"/>
      <c r="O36" s="72"/>
      <c r="P36" s="72"/>
      <c r="Q36" s="72"/>
      <c r="R36" s="72"/>
      <c r="S36" s="72"/>
      <c r="T36" s="73"/>
      <c r="U36" s="88"/>
      <c r="V36" s="88"/>
      <c r="W36" s="88"/>
      <c r="X36" s="88"/>
      <c r="Y36" s="88"/>
      <c r="Z36" s="88"/>
      <c r="AA36" s="75"/>
      <c r="AB36" s="75"/>
      <c r="AC36" s="75"/>
      <c r="AD36" s="75"/>
      <c r="AE36" s="75"/>
      <c r="AF36" s="75"/>
      <c r="AG36" s="37"/>
      <c r="AH36" s="37"/>
      <c r="AI36" s="37"/>
    </row>
    <row r="37" spans="1:35" ht="31.5" hidden="1">
      <c r="A37" s="68"/>
      <c r="B37" s="138" t="s">
        <v>278</v>
      </c>
      <c r="C37" s="139" t="s">
        <v>279</v>
      </c>
      <c r="D37" s="97"/>
      <c r="E37" s="97"/>
      <c r="F37" s="97"/>
      <c r="G37" s="97"/>
      <c r="H37" s="97"/>
      <c r="I37" s="97"/>
      <c r="J37" s="97">
        <v>349.9</v>
      </c>
      <c r="K37" s="140"/>
      <c r="L37" s="140"/>
      <c r="M37" s="140"/>
      <c r="N37" s="140">
        <v>858.7</v>
      </c>
      <c r="O37" s="140"/>
      <c r="P37" s="88">
        <v>1051.6</v>
      </c>
      <c r="Q37" s="140"/>
      <c r="R37" s="88">
        <v>1214</v>
      </c>
      <c r="S37" s="88"/>
      <c r="T37" s="88"/>
      <c r="U37" s="88">
        <v>1356.5</v>
      </c>
      <c r="V37" s="88"/>
      <c r="W37" s="88"/>
      <c r="X37" s="88"/>
      <c r="Y37" s="88"/>
      <c r="Z37" s="88"/>
      <c r="AA37" s="75"/>
      <c r="AB37" s="75"/>
      <c r="AC37" s="75"/>
      <c r="AD37" s="75"/>
      <c r="AE37" s="75"/>
      <c r="AF37" s="75"/>
      <c r="AG37" s="37"/>
      <c r="AH37" s="37"/>
      <c r="AI37" s="37"/>
    </row>
    <row r="38" spans="1:35" ht="18.75">
      <c r="A38" s="68" t="s">
        <v>280</v>
      </c>
      <c r="B38" s="141" t="s">
        <v>281</v>
      </c>
      <c r="C38" s="96"/>
      <c r="D38" s="97"/>
      <c r="E38" s="97"/>
      <c r="F38" s="97"/>
      <c r="G38" s="97"/>
      <c r="H38" s="97"/>
      <c r="I38" s="97"/>
      <c r="J38" s="97"/>
      <c r="K38" s="88"/>
      <c r="L38" s="88"/>
      <c r="M38" s="88"/>
      <c r="N38" s="88"/>
      <c r="O38" s="88"/>
      <c r="P38" s="88"/>
      <c r="Q38" s="88"/>
      <c r="R38" s="88"/>
      <c r="S38" s="88"/>
      <c r="T38" s="73"/>
      <c r="U38" s="88"/>
      <c r="V38" s="88"/>
      <c r="W38" s="88"/>
      <c r="X38" s="88"/>
      <c r="Y38" s="88"/>
      <c r="Z38" s="88"/>
      <c r="AA38" s="75"/>
      <c r="AB38" s="75"/>
      <c r="AC38" s="75"/>
      <c r="AD38" s="75"/>
      <c r="AE38" s="75"/>
      <c r="AF38" s="75"/>
      <c r="AG38" s="37"/>
      <c r="AH38" s="37"/>
      <c r="AI38" s="37" t="s">
        <v>380</v>
      </c>
    </row>
    <row r="39" spans="1:35" ht="18.75" hidden="1">
      <c r="A39" s="68"/>
      <c r="B39" s="142" t="s">
        <v>282</v>
      </c>
      <c r="C39" s="96" t="s">
        <v>283</v>
      </c>
      <c r="D39" s="97"/>
      <c r="E39" s="143">
        <v>150</v>
      </c>
      <c r="F39" s="143">
        <v>150</v>
      </c>
      <c r="G39" s="143">
        <v>150</v>
      </c>
      <c r="H39" s="143">
        <v>150</v>
      </c>
      <c r="I39" s="143">
        <v>150</v>
      </c>
      <c r="J39" s="143">
        <v>150</v>
      </c>
      <c r="K39" s="143">
        <v>150</v>
      </c>
      <c r="L39" s="143">
        <v>152</v>
      </c>
      <c r="M39" s="143">
        <v>152</v>
      </c>
      <c r="N39" s="143">
        <v>152</v>
      </c>
      <c r="O39" s="143">
        <f>N39</f>
        <v>152</v>
      </c>
      <c r="P39" s="143">
        <f aca="true" t="shared" si="0" ref="P39:X39">O39</f>
        <v>152</v>
      </c>
      <c r="Q39" s="143">
        <f t="shared" si="0"/>
        <v>152</v>
      </c>
      <c r="R39" s="143">
        <f t="shared" si="0"/>
        <v>152</v>
      </c>
      <c r="S39" s="143">
        <f t="shared" si="0"/>
        <v>152</v>
      </c>
      <c r="T39" s="143">
        <f t="shared" si="0"/>
        <v>152</v>
      </c>
      <c r="U39" s="143">
        <f t="shared" si="0"/>
        <v>152</v>
      </c>
      <c r="V39" s="143">
        <f t="shared" si="0"/>
        <v>152</v>
      </c>
      <c r="W39" s="143">
        <f t="shared" si="0"/>
        <v>152</v>
      </c>
      <c r="X39" s="143">
        <f t="shared" si="0"/>
        <v>152</v>
      </c>
      <c r="Y39" s="143"/>
      <c r="Z39" s="143"/>
      <c r="AA39" s="75"/>
      <c r="AB39" s="75"/>
      <c r="AC39" s="75"/>
      <c r="AD39" s="75"/>
      <c r="AE39" s="75"/>
      <c r="AF39" s="75"/>
      <c r="AG39" s="37"/>
      <c r="AH39" s="37"/>
      <c r="AI39" s="37"/>
    </row>
    <row r="40" spans="1:35" ht="18.75" hidden="1">
      <c r="A40" s="68"/>
      <c r="B40" s="144" t="s">
        <v>284</v>
      </c>
      <c r="C40" s="96" t="s">
        <v>283</v>
      </c>
      <c r="D40" s="97"/>
      <c r="E40" s="143">
        <v>20</v>
      </c>
      <c r="F40" s="143">
        <v>32</v>
      </c>
      <c r="G40" s="72">
        <v>32</v>
      </c>
      <c r="H40" s="72">
        <v>32</v>
      </c>
      <c r="I40" s="72">
        <v>32</v>
      </c>
      <c r="J40" s="72">
        <v>32</v>
      </c>
      <c r="K40" s="72">
        <v>19</v>
      </c>
      <c r="L40" s="72">
        <v>16</v>
      </c>
      <c r="M40" s="72">
        <v>16</v>
      </c>
      <c r="N40" s="72">
        <v>16</v>
      </c>
      <c r="O40" s="143">
        <f>N40</f>
        <v>16</v>
      </c>
      <c r="P40" s="143" t="e">
        <f>#REF!</f>
        <v>#REF!</v>
      </c>
      <c r="Q40" s="143" t="e">
        <f>P40</f>
        <v>#REF!</v>
      </c>
      <c r="R40" s="143">
        <v>13</v>
      </c>
      <c r="S40" s="143">
        <f>R40</f>
        <v>13</v>
      </c>
      <c r="T40" s="106">
        <v>13</v>
      </c>
      <c r="U40" s="75">
        <v>13</v>
      </c>
      <c r="V40" s="75">
        <v>13</v>
      </c>
      <c r="W40" s="75">
        <v>13</v>
      </c>
      <c r="X40" s="75">
        <v>13</v>
      </c>
      <c r="Y40" s="75"/>
      <c r="Z40" s="75"/>
      <c r="AA40" s="75"/>
      <c r="AB40" s="75"/>
      <c r="AC40" s="75"/>
      <c r="AD40" s="75"/>
      <c r="AE40" s="75"/>
      <c r="AF40" s="75"/>
      <c r="AG40" s="37"/>
      <c r="AH40" s="37"/>
      <c r="AI40" s="37"/>
    </row>
    <row r="41" spans="1:35" ht="18.75" hidden="1">
      <c r="A41" s="68"/>
      <c r="B41" s="95" t="s">
        <v>285</v>
      </c>
      <c r="C41" s="96" t="s">
        <v>283</v>
      </c>
      <c r="D41" s="97"/>
      <c r="E41" s="143"/>
      <c r="F41" s="143"/>
      <c r="G41" s="72"/>
      <c r="H41" s="72"/>
      <c r="I41" s="72"/>
      <c r="J41" s="72"/>
      <c r="K41" s="72"/>
      <c r="L41" s="72"/>
      <c r="M41" s="72"/>
      <c r="N41" s="72"/>
      <c r="O41" s="143"/>
      <c r="P41" s="143"/>
      <c r="Q41" s="143"/>
      <c r="R41" s="143">
        <v>152</v>
      </c>
      <c r="S41" s="143">
        <v>152</v>
      </c>
      <c r="T41" s="143">
        <v>152</v>
      </c>
      <c r="U41" s="145">
        <v>152</v>
      </c>
      <c r="V41" s="145">
        <v>152</v>
      </c>
      <c r="W41" s="145">
        <v>152</v>
      </c>
      <c r="X41" s="145">
        <v>152</v>
      </c>
      <c r="Y41" s="145"/>
      <c r="Z41" s="145"/>
      <c r="AA41" s="75"/>
      <c r="AB41" s="75"/>
      <c r="AC41" s="75"/>
      <c r="AD41" s="75"/>
      <c r="AE41" s="75"/>
      <c r="AF41" s="75"/>
      <c r="AG41" s="37"/>
      <c r="AH41" s="37"/>
      <c r="AI41" s="37"/>
    </row>
    <row r="42" spans="1:35" ht="18.75" hidden="1">
      <c r="A42" s="68"/>
      <c r="B42" s="95" t="s">
        <v>286</v>
      </c>
      <c r="C42" s="96" t="s">
        <v>8</v>
      </c>
      <c r="D42" s="97"/>
      <c r="E42" s="143">
        <v>97.33333333333334</v>
      </c>
      <c r="F42" s="143">
        <v>98</v>
      </c>
      <c r="G42" s="143">
        <v>98</v>
      </c>
      <c r="H42" s="143">
        <v>98</v>
      </c>
      <c r="I42" s="143">
        <v>99.33333333333333</v>
      </c>
      <c r="J42" s="143">
        <v>100</v>
      </c>
      <c r="K42" s="143" t="e">
        <f>#REF!/K39*100</f>
        <v>#REF!</v>
      </c>
      <c r="L42" s="143" t="e">
        <f>#REF!/L39*100</f>
        <v>#REF!</v>
      </c>
      <c r="M42" s="143" t="e">
        <f>#REF!/M39*100</f>
        <v>#REF!</v>
      </c>
      <c r="N42" s="143">
        <v>100</v>
      </c>
      <c r="O42" s="143">
        <f>N42</f>
        <v>100</v>
      </c>
      <c r="P42" s="143">
        <f aca="true" t="shared" si="1" ref="P42:X42">O42</f>
        <v>100</v>
      </c>
      <c r="Q42" s="143">
        <f t="shared" si="1"/>
        <v>100</v>
      </c>
      <c r="R42" s="143">
        <f t="shared" si="1"/>
        <v>100</v>
      </c>
      <c r="S42" s="143">
        <f t="shared" si="1"/>
        <v>100</v>
      </c>
      <c r="T42" s="143">
        <f t="shared" si="1"/>
        <v>100</v>
      </c>
      <c r="U42" s="143">
        <f t="shared" si="1"/>
        <v>100</v>
      </c>
      <c r="V42" s="143">
        <f t="shared" si="1"/>
        <v>100</v>
      </c>
      <c r="W42" s="143">
        <f t="shared" si="1"/>
        <v>100</v>
      </c>
      <c r="X42" s="143">
        <f t="shared" si="1"/>
        <v>100</v>
      </c>
      <c r="Y42" s="143"/>
      <c r="Z42" s="143"/>
      <c r="AA42" s="75"/>
      <c r="AB42" s="75"/>
      <c r="AC42" s="75"/>
      <c r="AD42" s="75"/>
      <c r="AE42" s="75"/>
      <c r="AF42" s="75"/>
      <c r="AG42" s="37"/>
      <c r="AH42" s="37"/>
      <c r="AI42" s="37"/>
    </row>
    <row r="43" spans="1:35" ht="18.75" hidden="1">
      <c r="A43" s="68"/>
      <c r="B43" s="146" t="s">
        <v>287</v>
      </c>
      <c r="C43" s="96" t="s">
        <v>283</v>
      </c>
      <c r="D43" s="97"/>
      <c r="E43" s="143"/>
      <c r="F43" s="143"/>
      <c r="G43" s="72"/>
      <c r="H43" s="72"/>
      <c r="I43" s="72"/>
      <c r="J43" s="72"/>
      <c r="K43" s="72"/>
      <c r="L43" s="72"/>
      <c r="M43" s="72"/>
      <c r="N43" s="72"/>
      <c r="O43" s="143"/>
      <c r="P43" s="143"/>
      <c r="Q43" s="143"/>
      <c r="R43" s="143">
        <v>152</v>
      </c>
      <c r="S43" s="143">
        <v>152</v>
      </c>
      <c r="T43" s="143">
        <v>152</v>
      </c>
      <c r="U43" s="145">
        <v>152</v>
      </c>
      <c r="V43" s="145">
        <v>152</v>
      </c>
      <c r="W43" s="145">
        <v>152</v>
      </c>
      <c r="X43" s="145">
        <v>152</v>
      </c>
      <c r="Y43" s="145"/>
      <c r="Z43" s="145"/>
      <c r="AA43" s="75"/>
      <c r="AB43" s="75"/>
      <c r="AC43" s="75"/>
      <c r="AD43" s="75"/>
      <c r="AE43" s="75"/>
      <c r="AF43" s="75"/>
      <c r="AG43" s="37"/>
      <c r="AH43" s="37"/>
      <c r="AI43" s="37"/>
    </row>
    <row r="44" spans="1:35" ht="18.75" hidden="1">
      <c r="A44" s="68"/>
      <c r="B44" s="146" t="s">
        <v>288</v>
      </c>
      <c r="C44" s="96" t="s">
        <v>8</v>
      </c>
      <c r="D44" s="97"/>
      <c r="E44" s="143">
        <v>100</v>
      </c>
      <c r="F44" s="143">
        <v>100</v>
      </c>
      <c r="G44" s="72">
        <v>100</v>
      </c>
      <c r="H44" s="72">
        <v>100</v>
      </c>
      <c r="I44" s="72">
        <v>100</v>
      </c>
      <c r="J44" s="72">
        <v>100</v>
      </c>
      <c r="K44" s="72">
        <v>100</v>
      </c>
      <c r="L44" s="72" t="e">
        <f>#REF!/L39*100</f>
        <v>#REF!</v>
      </c>
      <c r="M44" s="72" t="e">
        <f>#REF!/M39*100</f>
        <v>#REF!</v>
      </c>
      <c r="N44" s="72">
        <v>100</v>
      </c>
      <c r="O44" s="143">
        <f>N44</f>
        <v>100</v>
      </c>
      <c r="P44" s="143">
        <v>100</v>
      </c>
      <c r="Q44" s="143">
        <f aca="true" t="shared" si="2" ref="Q44:X44">P44</f>
        <v>100</v>
      </c>
      <c r="R44" s="143">
        <f t="shared" si="2"/>
        <v>100</v>
      </c>
      <c r="S44" s="143">
        <f t="shared" si="2"/>
        <v>100</v>
      </c>
      <c r="T44" s="143">
        <f t="shared" si="2"/>
        <v>100</v>
      </c>
      <c r="U44" s="143">
        <f t="shared" si="2"/>
        <v>100</v>
      </c>
      <c r="V44" s="143">
        <f t="shared" si="2"/>
        <v>100</v>
      </c>
      <c r="W44" s="143">
        <f t="shared" si="2"/>
        <v>100</v>
      </c>
      <c r="X44" s="143">
        <f t="shared" si="2"/>
        <v>100</v>
      </c>
      <c r="Y44" s="143"/>
      <c r="Z44" s="143"/>
      <c r="AA44" s="75"/>
      <c r="AB44" s="75"/>
      <c r="AC44" s="75"/>
      <c r="AD44" s="75"/>
      <c r="AE44" s="75"/>
      <c r="AF44" s="75"/>
      <c r="AG44" s="37"/>
      <c r="AH44" s="37"/>
      <c r="AI44" s="37"/>
    </row>
    <row r="45" spans="1:35" ht="18.75" hidden="1">
      <c r="A45" s="68"/>
      <c r="B45" s="147" t="s">
        <v>289</v>
      </c>
      <c r="C45" s="96" t="s">
        <v>283</v>
      </c>
      <c r="D45" s="97"/>
      <c r="E45" s="143"/>
      <c r="F45" s="143"/>
      <c r="G45" s="72"/>
      <c r="H45" s="72"/>
      <c r="I45" s="72"/>
      <c r="J45" s="72"/>
      <c r="K45" s="72"/>
      <c r="L45" s="72"/>
      <c r="M45" s="72"/>
      <c r="N45" s="72"/>
      <c r="O45" s="143"/>
      <c r="P45" s="143"/>
      <c r="Q45" s="143"/>
      <c r="R45" s="143">
        <v>111</v>
      </c>
      <c r="S45" s="143">
        <v>111</v>
      </c>
      <c r="T45" s="143">
        <v>111</v>
      </c>
      <c r="U45" s="145">
        <v>99</v>
      </c>
      <c r="V45" s="145">
        <v>101</v>
      </c>
      <c r="W45" s="145">
        <v>103</v>
      </c>
      <c r="X45" s="145">
        <v>104</v>
      </c>
      <c r="Y45" s="145"/>
      <c r="Z45" s="145"/>
      <c r="AA45" s="75"/>
      <c r="AB45" s="75"/>
      <c r="AC45" s="75"/>
      <c r="AD45" s="75"/>
      <c r="AE45" s="75"/>
      <c r="AF45" s="75"/>
      <c r="AG45" s="37"/>
      <c r="AH45" s="37"/>
      <c r="AI45" s="37"/>
    </row>
    <row r="46" spans="1:35" ht="18.75" hidden="1">
      <c r="A46" s="68"/>
      <c r="B46" s="147" t="s">
        <v>290</v>
      </c>
      <c r="C46" s="96" t="s">
        <v>8</v>
      </c>
      <c r="D46" s="97"/>
      <c r="E46" s="143">
        <v>19.2</v>
      </c>
      <c r="F46" s="143">
        <v>48</v>
      </c>
      <c r="G46" s="72">
        <v>61.5</v>
      </c>
      <c r="H46" s="72">
        <v>67.3</v>
      </c>
      <c r="I46" s="72">
        <v>77</v>
      </c>
      <c r="J46" s="72">
        <v>86.5</v>
      </c>
      <c r="K46" s="72">
        <v>100</v>
      </c>
      <c r="L46" s="72">
        <v>100</v>
      </c>
      <c r="M46" s="81" t="e">
        <f>#REF!/#REF!*100</f>
        <v>#REF!</v>
      </c>
      <c r="N46" s="88">
        <f aca="true" t="shared" si="3" ref="N46:T46">111/152*100</f>
        <v>73.02631578947368</v>
      </c>
      <c r="O46" s="88">
        <f t="shared" si="3"/>
        <v>73.02631578947368</v>
      </c>
      <c r="P46" s="88">
        <f t="shared" si="3"/>
        <v>73.02631578947368</v>
      </c>
      <c r="Q46" s="88">
        <f t="shared" si="3"/>
        <v>73.02631578947368</v>
      </c>
      <c r="R46" s="88">
        <f t="shared" si="3"/>
        <v>73.02631578947368</v>
      </c>
      <c r="S46" s="88">
        <f t="shared" si="3"/>
        <v>73.02631578947368</v>
      </c>
      <c r="T46" s="88">
        <f t="shared" si="3"/>
        <v>73.02631578947368</v>
      </c>
      <c r="U46" s="88">
        <f>100*99/105</f>
        <v>94.28571428571429</v>
      </c>
      <c r="V46" s="88">
        <f>U46*V45/U45</f>
        <v>96.19047619047619</v>
      </c>
      <c r="W46" s="88">
        <f>V46*W45/V45</f>
        <v>98.0952380952381</v>
      </c>
      <c r="X46" s="88">
        <f>W46*X45/W45</f>
        <v>99.04761904761907</v>
      </c>
      <c r="Y46" s="88"/>
      <c r="Z46" s="88"/>
      <c r="AA46" s="75"/>
      <c r="AB46" s="75"/>
      <c r="AC46" s="75"/>
      <c r="AD46" s="75"/>
      <c r="AE46" s="75"/>
      <c r="AF46" s="75"/>
      <c r="AG46" s="37"/>
      <c r="AH46" s="37"/>
      <c r="AI46" s="37"/>
    </row>
    <row r="47" spans="1:35" ht="18.75" hidden="1">
      <c r="A47" s="68"/>
      <c r="B47" s="112" t="s">
        <v>291</v>
      </c>
      <c r="C47" s="70" t="s">
        <v>283</v>
      </c>
      <c r="D47" s="71"/>
      <c r="E47" s="71"/>
      <c r="F47" s="71"/>
      <c r="G47" s="71"/>
      <c r="H47" s="71"/>
      <c r="I47" s="71"/>
      <c r="J47" s="71"/>
      <c r="K47" s="72">
        <v>98</v>
      </c>
      <c r="L47" s="72">
        <v>150</v>
      </c>
      <c r="M47" s="72">
        <v>152</v>
      </c>
      <c r="N47" s="72">
        <v>152</v>
      </c>
      <c r="O47" s="72">
        <v>152</v>
      </c>
      <c r="P47" s="72">
        <v>152</v>
      </c>
      <c r="Q47" s="72">
        <v>152</v>
      </c>
      <c r="R47" s="72">
        <v>152</v>
      </c>
      <c r="S47" s="72">
        <v>152</v>
      </c>
      <c r="T47" s="72">
        <v>152</v>
      </c>
      <c r="U47" s="148">
        <v>74</v>
      </c>
      <c r="V47" s="148">
        <v>76</v>
      </c>
      <c r="W47" s="148">
        <f>V47*W46/V46</f>
        <v>77.50495049504951</v>
      </c>
      <c r="X47" s="148">
        <v>79</v>
      </c>
      <c r="Y47" s="148"/>
      <c r="Z47" s="148"/>
      <c r="AA47" s="75"/>
      <c r="AB47" s="75"/>
      <c r="AC47" s="75"/>
      <c r="AD47" s="75"/>
      <c r="AE47" s="75"/>
      <c r="AF47" s="75"/>
      <c r="AG47" s="37"/>
      <c r="AH47" s="37"/>
      <c r="AI47" s="37"/>
    </row>
    <row r="48" spans="1:35" ht="18.75" hidden="1">
      <c r="A48" s="68"/>
      <c r="B48" s="112" t="s">
        <v>292</v>
      </c>
      <c r="C48" s="70" t="s">
        <v>8</v>
      </c>
      <c r="D48" s="71"/>
      <c r="E48" s="71"/>
      <c r="F48" s="71"/>
      <c r="G48" s="71"/>
      <c r="H48" s="71"/>
      <c r="I48" s="71"/>
      <c r="J48" s="71"/>
      <c r="K48" s="72"/>
      <c r="L48" s="72"/>
      <c r="M48" s="72"/>
      <c r="N48" s="72"/>
      <c r="O48" s="72"/>
      <c r="P48" s="72"/>
      <c r="Q48" s="72"/>
      <c r="R48" s="143">
        <v>100</v>
      </c>
      <c r="S48" s="143">
        <f>R48</f>
        <v>100</v>
      </c>
      <c r="T48" s="143">
        <f>S48</f>
        <v>100</v>
      </c>
      <c r="U48" s="148">
        <f>74/105*100</f>
        <v>70.47619047619048</v>
      </c>
      <c r="V48" s="148">
        <f>V47*U48/U47</f>
        <v>72.3809523809524</v>
      </c>
      <c r="W48" s="148">
        <f>W47*T48/T47</f>
        <v>50.990099009900995</v>
      </c>
      <c r="X48" s="148">
        <f>X47*U48/U47</f>
        <v>75.23809523809524</v>
      </c>
      <c r="Y48" s="148"/>
      <c r="Z48" s="148"/>
      <c r="AA48" s="67"/>
      <c r="AB48" s="67"/>
      <c r="AC48" s="75"/>
      <c r="AD48" s="75"/>
      <c r="AE48" s="75"/>
      <c r="AF48" s="75"/>
      <c r="AG48" s="37"/>
      <c r="AH48" s="37"/>
      <c r="AI48" s="37"/>
    </row>
    <row r="49" spans="1:35" ht="18.75" hidden="1">
      <c r="A49" s="68"/>
      <c r="B49" s="111" t="s">
        <v>293</v>
      </c>
      <c r="C49" s="96" t="s">
        <v>276</v>
      </c>
      <c r="D49" s="97"/>
      <c r="E49" s="143"/>
      <c r="F49" s="143"/>
      <c r="G49" s="72"/>
      <c r="H49" s="72"/>
      <c r="I49" s="72"/>
      <c r="J49" s="72"/>
      <c r="K49" s="72"/>
      <c r="L49" s="72"/>
      <c r="M49" s="81"/>
      <c r="N49" s="88"/>
      <c r="O49" s="88"/>
      <c r="P49" s="88"/>
      <c r="Q49" s="88"/>
      <c r="R49" s="88" t="e">
        <f>R50*#REF!/100</f>
        <v>#REF!</v>
      </c>
      <c r="S49" s="88" t="e">
        <f>S50*#REF!/100</f>
        <v>#REF!</v>
      </c>
      <c r="T49" s="88"/>
      <c r="U49" s="148">
        <v>228478</v>
      </c>
      <c r="V49" s="148">
        <v>228485</v>
      </c>
      <c r="W49" s="148">
        <v>228485</v>
      </c>
      <c r="X49" s="148">
        <v>228500</v>
      </c>
      <c r="Y49" s="148"/>
      <c r="Z49" s="148"/>
      <c r="AA49" s="75"/>
      <c r="AB49" s="75"/>
      <c r="AC49" s="75"/>
      <c r="AD49" s="75"/>
      <c r="AE49" s="75"/>
      <c r="AF49" s="75"/>
      <c r="AG49" s="37"/>
      <c r="AH49" s="37"/>
      <c r="AI49" s="37"/>
    </row>
    <row r="50" spans="1:35" ht="18.75" hidden="1">
      <c r="A50" s="68"/>
      <c r="B50" s="111" t="s">
        <v>294</v>
      </c>
      <c r="C50" s="70" t="s">
        <v>8</v>
      </c>
      <c r="D50" s="71"/>
      <c r="E50" s="88">
        <v>77</v>
      </c>
      <c r="F50" s="88">
        <v>84.4</v>
      </c>
      <c r="G50" s="88">
        <v>87</v>
      </c>
      <c r="H50" s="88">
        <v>89</v>
      </c>
      <c r="I50" s="88">
        <v>91</v>
      </c>
      <c r="J50" s="88">
        <v>96.4</v>
      </c>
      <c r="K50" s="75">
        <v>96.9</v>
      </c>
      <c r="L50" s="106">
        <v>98</v>
      </c>
      <c r="M50" s="106">
        <v>100</v>
      </c>
      <c r="N50" s="106">
        <v>100</v>
      </c>
      <c r="O50" s="106">
        <v>100</v>
      </c>
      <c r="P50" s="106">
        <v>100</v>
      </c>
      <c r="Q50" s="106">
        <v>100</v>
      </c>
      <c r="R50" s="106">
        <v>98</v>
      </c>
      <c r="S50" s="106">
        <v>100</v>
      </c>
      <c r="T50" s="149"/>
      <c r="U50" s="148">
        <v>100</v>
      </c>
      <c r="V50" s="148">
        <v>100</v>
      </c>
      <c r="W50" s="148">
        <v>100</v>
      </c>
      <c r="X50" s="148">
        <v>100</v>
      </c>
      <c r="Y50" s="148"/>
      <c r="Z50" s="148"/>
      <c r="AA50" s="67"/>
      <c r="AB50" s="67"/>
      <c r="AC50" s="75"/>
      <c r="AD50" s="75"/>
      <c r="AE50" s="75"/>
      <c r="AF50" s="75"/>
      <c r="AG50" s="37"/>
      <c r="AH50" s="37"/>
      <c r="AI50" s="37"/>
    </row>
    <row r="51" spans="1:35" ht="18.75" hidden="1">
      <c r="A51" s="68"/>
      <c r="B51" s="111" t="s">
        <v>295</v>
      </c>
      <c r="C51" s="96" t="s">
        <v>276</v>
      </c>
      <c r="D51" s="71"/>
      <c r="E51" s="88"/>
      <c r="F51" s="88"/>
      <c r="G51" s="88"/>
      <c r="H51" s="88"/>
      <c r="I51" s="88"/>
      <c r="J51" s="88"/>
      <c r="K51" s="75"/>
      <c r="L51" s="106"/>
      <c r="M51" s="106"/>
      <c r="N51" s="106"/>
      <c r="O51" s="106"/>
      <c r="P51" s="106"/>
      <c r="Q51" s="106"/>
      <c r="R51" s="150">
        <v>185000</v>
      </c>
      <c r="S51" s="150">
        <v>195000</v>
      </c>
      <c r="T51" s="150">
        <v>192000</v>
      </c>
      <c r="U51" s="150">
        <v>164504</v>
      </c>
      <c r="V51" s="151">
        <v>169074</v>
      </c>
      <c r="W51" s="150">
        <v>169074</v>
      </c>
      <c r="X51" s="150">
        <v>175928</v>
      </c>
      <c r="Y51" s="150"/>
      <c r="Z51" s="150"/>
      <c r="AA51" s="75"/>
      <c r="AB51" s="75"/>
      <c r="AC51" s="75"/>
      <c r="AD51" s="75"/>
      <c r="AE51" s="75"/>
      <c r="AF51" s="75"/>
      <c r="AG51" s="37"/>
      <c r="AH51" s="37"/>
      <c r="AI51" s="37"/>
    </row>
    <row r="52" spans="1:35" ht="18.75" hidden="1">
      <c r="A52" s="68"/>
      <c r="B52" s="152" t="s">
        <v>296</v>
      </c>
      <c r="C52" s="96"/>
      <c r="D52" s="71"/>
      <c r="E52" s="88"/>
      <c r="F52" s="88"/>
      <c r="G52" s="88"/>
      <c r="H52" s="88"/>
      <c r="I52" s="88"/>
      <c r="J52" s="88"/>
      <c r="K52" s="75"/>
      <c r="L52" s="106"/>
      <c r="M52" s="106"/>
      <c r="N52" s="106"/>
      <c r="O52" s="106"/>
      <c r="P52" s="106"/>
      <c r="Q52" s="106"/>
      <c r="R52" s="106"/>
      <c r="S52" s="106"/>
      <c r="T52" s="149"/>
      <c r="U52" s="150"/>
      <c r="V52" s="151"/>
      <c r="W52" s="151"/>
      <c r="X52" s="150"/>
      <c r="Y52" s="150"/>
      <c r="Z52" s="150"/>
      <c r="AA52" s="150"/>
      <c r="AB52" s="150"/>
      <c r="AC52" s="75"/>
      <c r="AD52" s="75"/>
      <c r="AE52" s="75"/>
      <c r="AF52" s="75"/>
      <c r="AG52" s="37"/>
      <c r="AH52" s="37"/>
      <c r="AI52" s="37"/>
    </row>
    <row r="53" spans="1:35" ht="18.75" hidden="1">
      <c r="A53" s="68"/>
      <c r="B53" s="111" t="s">
        <v>297</v>
      </c>
      <c r="C53" s="96" t="s">
        <v>276</v>
      </c>
      <c r="D53" s="71"/>
      <c r="E53" s="88"/>
      <c r="F53" s="88"/>
      <c r="G53" s="88"/>
      <c r="H53" s="88"/>
      <c r="I53" s="88"/>
      <c r="J53" s="88"/>
      <c r="K53" s="75"/>
      <c r="L53" s="106"/>
      <c r="M53" s="106"/>
      <c r="N53" s="106"/>
      <c r="O53" s="106"/>
      <c r="P53" s="106"/>
      <c r="Q53" s="106"/>
      <c r="R53" s="106">
        <v>110000</v>
      </c>
      <c r="S53" s="106">
        <f>S51-S54</f>
        <v>115000</v>
      </c>
      <c r="T53" s="72">
        <f>T51-T54</f>
        <v>115000</v>
      </c>
      <c r="U53" s="88">
        <f>U51-U54</f>
        <v>84504</v>
      </c>
      <c r="V53" s="88">
        <f>V51-V54</f>
        <v>84074</v>
      </c>
      <c r="W53" s="88"/>
      <c r="X53" s="88"/>
      <c r="Y53" s="88"/>
      <c r="Z53" s="88"/>
      <c r="AA53" s="75"/>
      <c r="AB53" s="75"/>
      <c r="AC53" s="75"/>
      <c r="AD53" s="75"/>
      <c r="AE53" s="75"/>
      <c r="AF53" s="75"/>
      <c r="AG53" s="37"/>
      <c r="AH53" s="37"/>
      <c r="AI53" s="37"/>
    </row>
    <row r="54" spans="1:35" ht="18.75" hidden="1">
      <c r="A54" s="68"/>
      <c r="B54" s="111" t="s">
        <v>298</v>
      </c>
      <c r="C54" s="96" t="s">
        <v>276</v>
      </c>
      <c r="D54" s="71"/>
      <c r="E54" s="88"/>
      <c r="F54" s="88"/>
      <c r="G54" s="88"/>
      <c r="H54" s="88"/>
      <c r="I54" s="88"/>
      <c r="J54" s="88"/>
      <c r="K54" s="75"/>
      <c r="L54" s="106"/>
      <c r="M54" s="106"/>
      <c r="N54" s="106"/>
      <c r="O54" s="106"/>
      <c r="P54" s="106"/>
      <c r="Q54" s="106"/>
      <c r="R54" s="106">
        <f>R51-R53</f>
        <v>75000</v>
      </c>
      <c r="S54" s="106">
        <v>80000</v>
      </c>
      <c r="T54" s="72">
        <v>77000</v>
      </c>
      <c r="U54" s="88">
        <v>80000</v>
      </c>
      <c r="V54" s="88">
        <v>85000</v>
      </c>
      <c r="W54" s="88"/>
      <c r="X54" s="88"/>
      <c r="Y54" s="88"/>
      <c r="Z54" s="88"/>
      <c r="AA54" s="75"/>
      <c r="AB54" s="75"/>
      <c r="AC54" s="75"/>
      <c r="AD54" s="75"/>
      <c r="AE54" s="75"/>
      <c r="AF54" s="75"/>
      <c r="AG54" s="37"/>
      <c r="AH54" s="37"/>
      <c r="AI54" s="37"/>
    </row>
    <row r="55" spans="1:35" ht="18.75">
      <c r="A55" s="68"/>
      <c r="B55" s="111" t="s">
        <v>299</v>
      </c>
      <c r="C55" s="70" t="s">
        <v>8</v>
      </c>
      <c r="D55" s="71"/>
      <c r="E55" s="71"/>
      <c r="F55" s="71"/>
      <c r="G55" s="71"/>
      <c r="H55" s="71"/>
      <c r="I55" s="71"/>
      <c r="J55" s="71"/>
      <c r="K55" s="88"/>
      <c r="L55" s="106"/>
      <c r="M55" s="106"/>
      <c r="N55" s="106"/>
      <c r="O55" s="106"/>
      <c r="P55" s="106"/>
      <c r="Q55" s="106"/>
      <c r="R55" s="106">
        <v>72</v>
      </c>
      <c r="S55" s="106">
        <v>75</v>
      </c>
      <c r="T55" s="106">
        <v>73</v>
      </c>
      <c r="U55" s="150">
        <v>72</v>
      </c>
      <c r="V55" s="151">
        <v>74</v>
      </c>
      <c r="W55" s="150">
        <v>74</v>
      </c>
      <c r="X55" s="150">
        <v>77</v>
      </c>
      <c r="Y55" s="150"/>
      <c r="Z55" s="150"/>
      <c r="AA55" s="67"/>
      <c r="AB55" s="67"/>
      <c r="AC55" s="75"/>
      <c r="AD55" s="75"/>
      <c r="AE55" s="75"/>
      <c r="AF55" s="75"/>
      <c r="AG55" s="37"/>
      <c r="AH55" s="37"/>
      <c r="AI55" s="83" t="s">
        <v>128</v>
      </c>
    </row>
    <row r="56" spans="1:35" ht="18.75">
      <c r="A56" s="68"/>
      <c r="B56" s="308" t="s">
        <v>585</v>
      </c>
      <c r="C56" s="70" t="s">
        <v>8</v>
      </c>
      <c r="D56" s="71"/>
      <c r="E56" s="71"/>
      <c r="F56" s="71"/>
      <c r="G56" s="71"/>
      <c r="H56" s="71"/>
      <c r="I56" s="71"/>
      <c r="J56" s="71"/>
      <c r="K56" s="153">
        <v>96.5</v>
      </c>
      <c r="L56" s="106">
        <v>98</v>
      </c>
      <c r="M56" s="106">
        <v>98</v>
      </c>
      <c r="N56" s="106">
        <v>98</v>
      </c>
      <c r="O56" s="106">
        <v>99.2</v>
      </c>
      <c r="P56" s="106">
        <v>98</v>
      </c>
      <c r="Q56" s="106">
        <v>98.2</v>
      </c>
      <c r="R56" s="106">
        <v>89</v>
      </c>
      <c r="S56" s="106">
        <v>92</v>
      </c>
      <c r="T56" s="106">
        <v>90</v>
      </c>
      <c r="U56" s="150">
        <v>86</v>
      </c>
      <c r="V56" s="151">
        <v>88</v>
      </c>
      <c r="W56" s="150">
        <v>88</v>
      </c>
      <c r="X56" s="150">
        <v>90</v>
      </c>
      <c r="Y56" s="150"/>
      <c r="Z56" s="150"/>
      <c r="AA56" s="75"/>
      <c r="AB56" s="75"/>
      <c r="AC56" s="75"/>
      <c r="AD56" s="75"/>
      <c r="AE56" s="75"/>
      <c r="AF56" s="75"/>
      <c r="AG56" s="37"/>
      <c r="AH56" s="37"/>
      <c r="AI56" s="83" t="s">
        <v>128</v>
      </c>
    </row>
    <row r="57" spans="1:35" ht="18.75">
      <c r="A57" s="68"/>
      <c r="B57" s="309" t="s">
        <v>586</v>
      </c>
      <c r="C57" s="70" t="s">
        <v>8</v>
      </c>
      <c r="D57" s="71"/>
      <c r="E57" s="88"/>
      <c r="F57" s="88"/>
      <c r="G57" s="88"/>
      <c r="H57" s="88"/>
      <c r="I57" s="88"/>
      <c r="J57" s="88"/>
      <c r="K57" s="75"/>
      <c r="L57" s="106"/>
      <c r="M57" s="106"/>
      <c r="N57" s="106"/>
      <c r="O57" s="106"/>
      <c r="P57" s="106"/>
      <c r="Q57" s="106"/>
      <c r="R57" s="106">
        <v>55</v>
      </c>
      <c r="S57" s="106">
        <v>58</v>
      </c>
      <c r="T57" s="106">
        <v>56</v>
      </c>
      <c r="U57" s="150">
        <v>58</v>
      </c>
      <c r="V57" s="151">
        <v>62</v>
      </c>
      <c r="W57" s="150">
        <v>62</v>
      </c>
      <c r="X57" s="150">
        <v>68</v>
      </c>
      <c r="Y57" s="150"/>
      <c r="Z57" s="150"/>
      <c r="AA57" s="75"/>
      <c r="AB57" s="75"/>
      <c r="AC57" s="75"/>
      <c r="AD57" s="75"/>
      <c r="AE57" s="75"/>
      <c r="AF57" s="75"/>
      <c r="AG57" s="37"/>
      <c r="AH57" s="37"/>
      <c r="AI57" s="83" t="s">
        <v>128</v>
      </c>
    </row>
    <row r="58" spans="1:35" ht="18.75">
      <c r="A58" s="68"/>
      <c r="B58" s="111" t="s">
        <v>300</v>
      </c>
      <c r="C58" s="154" t="s">
        <v>301</v>
      </c>
      <c r="D58" s="155"/>
      <c r="E58" s="88">
        <v>322.48194</v>
      </c>
      <c r="F58" s="88">
        <v>370.525712</v>
      </c>
      <c r="G58" s="88">
        <v>415.58608</v>
      </c>
      <c r="H58" s="88">
        <v>448.71978</v>
      </c>
      <c r="I58" s="88">
        <v>491.17578399999996</v>
      </c>
      <c r="J58" s="88">
        <v>530.17628</v>
      </c>
      <c r="K58" s="88">
        <v>576.184839</v>
      </c>
      <c r="L58" s="106">
        <v>858.94425</v>
      </c>
      <c r="M58" s="106">
        <v>930.1424400000001</v>
      </c>
      <c r="N58" s="106"/>
      <c r="O58" s="106"/>
      <c r="P58" s="106"/>
      <c r="Q58" s="106"/>
      <c r="R58" s="106">
        <v>503</v>
      </c>
      <c r="S58" s="106">
        <v>521</v>
      </c>
      <c r="T58" s="149">
        <v>509</v>
      </c>
      <c r="U58" s="150">
        <v>86</v>
      </c>
      <c r="V58" s="151">
        <v>88</v>
      </c>
      <c r="W58" s="151">
        <v>87</v>
      </c>
      <c r="X58" s="150">
        <v>88</v>
      </c>
      <c r="Y58" s="150"/>
      <c r="Z58" s="150"/>
      <c r="AA58" s="75"/>
      <c r="AB58" s="75"/>
      <c r="AC58" s="75"/>
      <c r="AD58" s="75"/>
      <c r="AE58" s="75"/>
      <c r="AF58" s="75"/>
      <c r="AG58" s="37"/>
      <c r="AH58" s="37"/>
      <c r="AI58" s="83" t="s">
        <v>128</v>
      </c>
    </row>
    <row r="59" spans="1:35" ht="18.75">
      <c r="A59" s="79"/>
      <c r="B59" s="101" t="s">
        <v>742</v>
      </c>
      <c r="C59" s="156" t="s">
        <v>8</v>
      </c>
      <c r="D59" s="91"/>
      <c r="E59" s="91"/>
      <c r="F59" s="91"/>
      <c r="G59" s="75">
        <v>54.4</v>
      </c>
      <c r="H59" s="75">
        <v>63.5</v>
      </c>
      <c r="I59" s="75">
        <v>63.8</v>
      </c>
      <c r="J59" s="75">
        <v>66</v>
      </c>
      <c r="K59" s="75">
        <v>71</v>
      </c>
      <c r="L59" s="106">
        <v>75</v>
      </c>
      <c r="M59" s="106">
        <v>81</v>
      </c>
      <c r="N59" s="106">
        <v>82</v>
      </c>
      <c r="O59" s="106">
        <v>83</v>
      </c>
      <c r="P59" s="106">
        <v>85</v>
      </c>
      <c r="Q59" s="106">
        <v>87</v>
      </c>
      <c r="R59" s="75">
        <v>87</v>
      </c>
      <c r="S59" s="75">
        <v>90</v>
      </c>
      <c r="T59" s="75">
        <v>88</v>
      </c>
      <c r="U59" s="150">
        <v>90</v>
      </c>
      <c r="V59" s="151">
        <v>92</v>
      </c>
      <c r="W59" s="150">
        <v>92</v>
      </c>
      <c r="X59" s="150">
        <v>93</v>
      </c>
      <c r="Y59" s="150"/>
      <c r="Z59" s="150"/>
      <c r="AA59" s="75"/>
      <c r="AB59" s="75"/>
      <c r="AC59" s="75"/>
      <c r="AD59" s="75"/>
      <c r="AE59" s="75"/>
      <c r="AF59" s="75"/>
      <c r="AG59" s="37"/>
      <c r="AH59" s="37"/>
      <c r="AI59" s="83" t="s">
        <v>128</v>
      </c>
    </row>
    <row r="60" spans="1:35" ht="18.75">
      <c r="A60" s="68" t="s">
        <v>280</v>
      </c>
      <c r="B60" s="66" t="s">
        <v>302</v>
      </c>
      <c r="C60" s="102"/>
      <c r="D60" s="103"/>
      <c r="E60" s="103"/>
      <c r="F60" s="103"/>
      <c r="G60" s="103"/>
      <c r="H60" s="103"/>
      <c r="I60" s="103"/>
      <c r="J60" s="103"/>
      <c r="K60" s="72"/>
      <c r="L60" s="72"/>
      <c r="M60" s="72"/>
      <c r="N60" s="72"/>
      <c r="O60" s="72"/>
      <c r="P60" s="72"/>
      <c r="Q60" s="72"/>
      <c r="R60" s="72"/>
      <c r="S60" s="72"/>
      <c r="T60" s="73"/>
      <c r="U60" s="88"/>
      <c r="V60" s="88"/>
      <c r="W60" s="88"/>
      <c r="X60" s="88"/>
      <c r="Y60" s="88"/>
      <c r="Z60" s="88"/>
      <c r="AA60" s="157"/>
      <c r="AB60" s="157"/>
      <c r="AC60" s="158"/>
      <c r="AD60" s="158"/>
      <c r="AE60" s="158"/>
      <c r="AF60" s="158"/>
      <c r="AG60" s="37"/>
      <c r="AH60" s="37"/>
      <c r="AI60" s="37" t="s">
        <v>382</v>
      </c>
    </row>
    <row r="61" spans="1:35" ht="18.75">
      <c r="A61" s="68"/>
      <c r="B61" s="69" t="s">
        <v>303</v>
      </c>
      <c r="C61" s="102"/>
      <c r="D61" s="103"/>
      <c r="E61" s="103"/>
      <c r="F61" s="103"/>
      <c r="G61" s="103"/>
      <c r="H61" s="103"/>
      <c r="I61" s="103"/>
      <c r="J61" s="103"/>
      <c r="K61" s="72"/>
      <c r="L61" s="72"/>
      <c r="M61" s="72"/>
      <c r="N61" s="72"/>
      <c r="O61" s="72"/>
      <c r="P61" s="72"/>
      <c r="Q61" s="72"/>
      <c r="R61" s="72"/>
      <c r="S61" s="72"/>
      <c r="T61" s="73"/>
      <c r="U61" s="88"/>
      <c r="V61" s="88"/>
      <c r="W61" s="88"/>
      <c r="X61" s="88"/>
      <c r="Y61" s="88"/>
      <c r="Z61" s="88"/>
      <c r="AA61" s="75"/>
      <c r="AB61" s="67"/>
      <c r="AC61" s="67"/>
      <c r="AD61" s="67"/>
      <c r="AE61" s="75"/>
      <c r="AF61" s="75"/>
      <c r="AG61" s="37"/>
      <c r="AH61" s="37"/>
      <c r="AI61" s="83" t="s">
        <v>128</v>
      </c>
    </row>
    <row r="62" spans="1:35" ht="18.75">
      <c r="A62" s="68"/>
      <c r="B62" s="112" t="s">
        <v>304</v>
      </c>
      <c r="C62" s="102" t="s">
        <v>305</v>
      </c>
      <c r="D62" s="159"/>
      <c r="E62" s="103"/>
      <c r="F62" s="103"/>
      <c r="G62" s="103"/>
      <c r="H62" s="103"/>
      <c r="I62" s="103"/>
      <c r="J62" s="103"/>
      <c r="K62" s="72"/>
      <c r="L62" s="72"/>
      <c r="M62" s="72"/>
      <c r="N62" s="72"/>
      <c r="O62" s="72"/>
      <c r="P62" s="72"/>
      <c r="Q62" s="72"/>
      <c r="R62" s="72">
        <f>4078+175+15</f>
        <v>4268</v>
      </c>
      <c r="S62" s="72">
        <f>1498+2940</f>
        <v>4438</v>
      </c>
      <c r="T62" s="73"/>
      <c r="U62" s="160">
        <f>4430+125+15</f>
        <v>4570</v>
      </c>
      <c r="V62" s="88">
        <f>2940+1500</f>
        <v>4440</v>
      </c>
      <c r="W62" s="75">
        <v>5320</v>
      </c>
      <c r="X62" s="75">
        <v>5400</v>
      </c>
      <c r="Y62" s="75">
        <v>5583</v>
      </c>
      <c r="Z62" s="161">
        <v>4561</v>
      </c>
      <c r="AA62" s="77">
        <v>5380</v>
      </c>
      <c r="AB62" s="77">
        <v>5445</v>
      </c>
      <c r="AC62" s="77">
        <v>5445</v>
      </c>
      <c r="AD62" s="77"/>
      <c r="AE62" s="77"/>
      <c r="AF62" s="77"/>
      <c r="AG62" s="37"/>
      <c r="AH62" s="37"/>
      <c r="AI62" s="83" t="s">
        <v>128</v>
      </c>
    </row>
    <row r="63" spans="1:35" ht="18.75">
      <c r="A63" s="68"/>
      <c r="B63" s="162" t="s">
        <v>306</v>
      </c>
      <c r="C63" s="102" t="s">
        <v>305</v>
      </c>
      <c r="D63" s="103"/>
      <c r="E63" s="163" t="e">
        <f>#REF!/E18*10</f>
        <v>#REF!</v>
      </c>
      <c r="F63" s="163" t="e">
        <f>#REF!/F18*10</f>
        <v>#REF!</v>
      </c>
      <c r="G63" s="163" t="e">
        <f>#REF!/G18*10</f>
        <v>#REF!</v>
      </c>
      <c r="H63" s="163" t="e">
        <f>#REF!/H18*10</f>
        <v>#REF!</v>
      </c>
      <c r="I63" s="163" t="e">
        <f>#REF!/I18*10</f>
        <v>#REF!</v>
      </c>
      <c r="J63" s="163" t="e">
        <f>#REF!/J18*10</f>
        <v>#REF!</v>
      </c>
      <c r="K63" s="163" t="e">
        <f>#REF!/K18*10</f>
        <v>#REF!</v>
      </c>
      <c r="L63" s="163" t="e">
        <f>#REF!/L18*10</f>
        <v>#REF!</v>
      </c>
      <c r="M63" s="88" t="e">
        <f>#REF!/M18*10</f>
        <v>#REF!</v>
      </c>
      <c r="N63" s="88">
        <v>39.88</v>
      </c>
      <c r="O63" s="88"/>
      <c r="P63" s="88">
        <v>42.58</v>
      </c>
      <c r="Q63" s="88"/>
      <c r="R63" s="88">
        <f>R62/R7*10</f>
        <v>38.68969918486932</v>
      </c>
      <c r="S63" s="88">
        <f>S62/S7*10</f>
        <v>39.80269058295964</v>
      </c>
      <c r="T63" s="75"/>
      <c r="U63" s="88">
        <f>U62/U7*10</f>
        <v>40.967331018723954</v>
      </c>
      <c r="V63" s="75">
        <v>44.9</v>
      </c>
      <c r="W63" s="75">
        <v>47</v>
      </c>
      <c r="X63" s="75">
        <v>47.1</v>
      </c>
      <c r="Y63" s="75">
        <v>49</v>
      </c>
      <c r="Z63" s="161">
        <v>39.9</v>
      </c>
      <c r="AA63" s="164">
        <v>39.46</v>
      </c>
      <c r="AB63" s="74">
        <f>AB62*10/AB7</f>
        <v>47.1710372430283</v>
      </c>
      <c r="AC63" s="74">
        <f>AC62*10/AC7</f>
        <v>48.379426088213975</v>
      </c>
      <c r="AD63" s="74"/>
      <c r="AE63" s="74"/>
      <c r="AF63" s="74"/>
      <c r="AG63" s="37"/>
      <c r="AH63" s="37"/>
      <c r="AI63" s="83" t="s">
        <v>128</v>
      </c>
    </row>
    <row r="64" spans="1:35" ht="18.75">
      <c r="A64" s="68"/>
      <c r="B64" s="162" t="s">
        <v>307</v>
      </c>
      <c r="C64" s="102" t="s">
        <v>308</v>
      </c>
      <c r="D64" s="103"/>
      <c r="E64" s="163" t="e">
        <f>#REF!/E18*10</f>
        <v>#REF!</v>
      </c>
      <c r="F64" s="163" t="e">
        <f>#REF!/F18*10</f>
        <v>#REF!</v>
      </c>
      <c r="G64" s="163" t="e">
        <f>#REF!/G18*10</f>
        <v>#REF!</v>
      </c>
      <c r="H64" s="163" t="e">
        <f>#REF!/H18*10</f>
        <v>#REF!</v>
      </c>
      <c r="I64" s="163" t="e">
        <f>#REF!/I18*10</f>
        <v>#REF!</v>
      </c>
      <c r="J64" s="163" t="e">
        <f>#REF!/J18*10</f>
        <v>#REF!</v>
      </c>
      <c r="K64" s="163" t="e">
        <f>#REF!/K18*10</f>
        <v>#REF!</v>
      </c>
      <c r="L64" s="165" t="e">
        <f>#REF!/L18*10</f>
        <v>#REF!</v>
      </c>
      <c r="M64" s="88" t="e">
        <f>#REF!/M18*10</f>
        <v>#REF!</v>
      </c>
      <c r="N64" s="88">
        <v>13.46</v>
      </c>
      <c r="O64" s="88"/>
      <c r="P64" s="88">
        <v>15.6</v>
      </c>
      <c r="Q64" s="88"/>
      <c r="R64" s="88">
        <f>1548/R7*10</f>
        <v>14.032721260116613</v>
      </c>
      <c r="S64" s="88">
        <v>16.5</v>
      </c>
      <c r="T64" s="75"/>
      <c r="U64" s="75">
        <f>1147/U7*10</f>
        <v>10.28217257734713</v>
      </c>
      <c r="V64" s="75">
        <v>14</v>
      </c>
      <c r="W64" s="75">
        <v>11</v>
      </c>
      <c r="X64" s="75">
        <v>15</v>
      </c>
      <c r="Y64" s="75">
        <v>11</v>
      </c>
      <c r="Z64" s="161">
        <v>12.9</v>
      </c>
      <c r="AA64" s="164">
        <v>12.9</v>
      </c>
      <c r="AB64" s="74">
        <v>12.674238289540936</v>
      </c>
      <c r="AC64" s="164">
        <v>12.58</v>
      </c>
      <c r="AD64" s="164"/>
      <c r="AE64" s="164"/>
      <c r="AF64" s="164"/>
      <c r="AG64" s="37"/>
      <c r="AH64" s="37"/>
      <c r="AI64" s="83" t="s">
        <v>128</v>
      </c>
    </row>
    <row r="65" spans="1:35" ht="18.75">
      <c r="A65" s="68"/>
      <c r="B65" s="69" t="s">
        <v>309</v>
      </c>
      <c r="C65" s="102"/>
      <c r="D65" s="103"/>
      <c r="E65" s="163"/>
      <c r="F65" s="163"/>
      <c r="G65" s="163"/>
      <c r="H65" s="163"/>
      <c r="I65" s="163"/>
      <c r="J65" s="163"/>
      <c r="K65" s="163"/>
      <c r="L65" s="165"/>
      <c r="M65" s="88"/>
      <c r="N65" s="88"/>
      <c r="O65" s="88"/>
      <c r="P65" s="88"/>
      <c r="Q65" s="88"/>
      <c r="R65" s="88"/>
      <c r="S65" s="88"/>
      <c r="T65" s="73"/>
      <c r="U65" s="88"/>
      <c r="V65" s="88"/>
      <c r="W65" s="88"/>
      <c r="X65" s="88"/>
      <c r="Y65" s="88"/>
      <c r="Z65" s="88"/>
      <c r="AA65" s="75"/>
      <c r="AB65" s="75"/>
      <c r="AC65" s="75"/>
      <c r="AD65" s="75"/>
      <c r="AE65" s="164"/>
      <c r="AF65" s="164"/>
      <c r="AG65" s="37"/>
      <c r="AH65" s="37"/>
      <c r="AI65" s="83" t="s">
        <v>128</v>
      </c>
    </row>
    <row r="66" spans="1:35" ht="18.75">
      <c r="A66" s="68"/>
      <c r="B66" s="162" t="s">
        <v>306</v>
      </c>
      <c r="C66" s="102" t="s">
        <v>305</v>
      </c>
      <c r="D66" s="103"/>
      <c r="E66" s="163" t="e">
        <f>#REF!/#REF!*10</f>
        <v>#REF!</v>
      </c>
      <c r="F66" s="163" t="e">
        <f>#REF!/#REF!*10</f>
        <v>#REF!</v>
      </c>
      <c r="G66" s="163" t="e">
        <f>#REF!/#REF!*10</f>
        <v>#REF!</v>
      </c>
      <c r="H66" s="163" t="e">
        <f>#REF!/#REF!*10</f>
        <v>#REF!</v>
      </c>
      <c r="I66" s="163" t="e">
        <f>#REF!/#REF!*10</f>
        <v>#REF!</v>
      </c>
      <c r="J66" s="163" t="e">
        <f>#REF!/#REF!*10</f>
        <v>#REF!</v>
      </c>
      <c r="K66" s="163" t="e">
        <f>#REF!/#REF!*10</f>
        <v>#REF!</v>
      </c>
      <c r="L66" s="163" t="e">
        <f>#REF!/#REF!*10</f>
        <v>#REF!</v>
      </c>
      <c r="M66" s="88" t="e">
        <f>#REF!/#REF!*10</f>
        <v>#REF!</v>
      </c>
      <c r="N66" s="88">
        <v>11.9</v>
      </c>
      <c r="O66" s="88"/>
      <c r="P66" s="88">
        <v>11.7</v>
      </c>
      <c r="Q66" s="88"/>
      <c r="R66" s="81">
        <v>10.15</v>
      </c>
      <c r="S66" s="81">
        <v>13.36</v>
      </c>
      <c r="T66" s="74"/>
      <c r="U66" s="75">
        <v>13.36</v>
      </c>
      <c r="V66" s="75">
        <v>15.4</v>
      </c>
      <c r="W66" s="75"/>
      <c r="X66" s="75"/>
      <c r="Y66" s="75"/>
      <c r="Z66" s="75"/>
      <c r="AA66" s="75"/>
      <c r="AB66" s="75"/>
      <c r="AC66" s="75"/>
      <c r="AD66" s="75"/>
      <c r="AE66" s="164"/>
      <c r="AF66" s="164"/>
      <c r="AG66" s="37"/>
      <c r="AH66" s="37"/>
      <c r="AI66" s="83" t="s">
        <v>128</v>
      </c>
    </row>
    <row r="67" spans="1:35" ht="18.75">
      <c r="A67" s="68"/>
      <c r="B67" s="162" t="s">
        <v>307</v>
      </c>
      <c r="C67" s="102" t="s">
        <v>308</v>
      </c>
      <c r="D67" s="103"/>
      <c r="E67" s="163" t="e">
        <f>#REF!/#REF!*10</f>
        <v>#REF!</v>
      </c>
      <c r="F67" s="163" t="e">
        <f>#REF!/#REF!*10</f>
        <v>#REF!</v>
      </c>
      <c r="G67" s="163" t="e">
        <f>#REF!/#REF!*10</f>
        <v>#REF!</v>
      </c>
      <c r="H67" s="163" t="e">
        <f>#REF!/#REF!*10</f>
        <v>#REF!</v>
      </c>
      <c r="I67" s="163" t="e">
        <f>#REF!/#REF!*10</f>
        <v>#REF!</v>
      </c>
      <c r="J67" s="163" t="e">
        <f>#REF!/#REF!*10</f>
        <v>#REF!</v>
      </c>
      <c r="K67" s="163" t="e">
        <f>#REF!/#REF!*10</f>
        <v>#REF!</v>
      </c>
      <c r="L67" s="165" t="e">
        <f>#REF!/#REF!*10</f>
        <v>#REF!</v>
      </c>
      <c r="M67" s="88" t="e">
        <f>#REF!/#REF!*10</f>
        <v>#REF!</v>
      </c>
      <c r="N67" s="88">
        <v>5.9</v>
      </c>
      <c r="O67" s="88"/>
      <c r="P67" s="88">
        <v>6</v>
      </c>
      <c r="Q67" s="88"/>
      <c r="R67" s="88">
        <v>5.7</v>
      </c>
      <c r="S67" s="88">
        <v>6</v>
      </c>
      <c r="T67" s="75"/>
      <c r="U67" s="75">
        <v>6</v>
      </c>
      <c r="V67" s="75">
        <v>6.05</v>
      </c>
      <c r="W67" s="75"/>
      <c r="X67" s="75"/>
      <c r="Y67" s="75"/>
      <c r="Z67" s="75"/>
      <c r="AA67" s="75"/>
      <c r="AB67" s="75"/>
      <c r="AC67" s="75"/>
      <c r="AD67" s="75"/>
      <c r="AE67" s="164"/>
      <c r="AF67" s="164"/>
      <c r="AG67" s="37"/>
      <c r="AH67" s="37"/>
      <c r="AI67" s="83" t="s">
        <v>128</v>
      </c>
    </row>
    <row r="68" spans="1:35" ht="18.75">
      <c r="A68" s="68"/>
      <c r="B68" s="162" t="s">
        <v>310</v>
      </c>
      <c r="C68" s="102" t="s">
        <v>8</v>
      </c>
      <c r="D68" s="103"/>
      <c r="E68" s="163"/>
      <c r="F68" s="163"/>
      <c r="G68" s="163"/>
      <c r="H68" s="163"/>
      <c r="I68" s="163"/>
      <c r="J68" s="163"/>
      <c r="K68" s="163"/>
      <c r="L68" s="165"/>
      <c r="M68" s="88"/>
      <c r="N68" s="88"/>
      <c r="O68" s="88"/>
      <c r="P68" s="88">
        <v>100</v>
      </c>
      <c r="Q68" s="88">
        <v>100</v>
      </c>
      <c r="R68" s="88">
        <f>137/152*100</f>
        <v>90.13157894736842</v>
      </c>
      <c r="S68" s="88">
        <f>148/152*100</f>
        <v>97.36842105263158</v>
      </c>
      <c r="T68" s="75"/>
      <c r="U68" s="75">
        <f>137/152*100</f>
        <v>90.13157894736842</v>
      </c>
      <c r="V68" s="75"/>
      <c r="W68" s="75"/>
      <c r="X68" s="75"/>
      <c r="Y68" s="75"/>
      <c r="Z68" s="75"/>
      <c r="AA68" s="157"/>
      <c r="AB68" s="157"/>
      <c r="AC68" s="75"/>
      <c r="AD68" s="75"/>
      <c r="AE68" s="164"/>
      <c r="AF68" s="164"/>
      <c r="AG68" s="37"/>
      <c r="AH68" s="37"/>
      <c r="AI68" s="83" t="s">
        <v>128</v>
      </c>
    </row>
    <row r="69" spans="1:35" ht="18.75">
      <c r="A69" s="68"/>
      <c r="B69" s="162" t="s">
        <v>311</v>
      </c>
      <c r="C69" s="102" t="s">
        <v>8</v>
      </c>
      <c r="D69" s="103"/>
      <c r="E69" s="163"/>
      <c r="F69" s="163"/>
      <c r="G69" s="163"/>
      <c r="H69" s="163"/>
      <c r="I69" s="163"/>
      <c r="J69" s="163"/>
      <c r="K69" s="163"/>
      <c r="L69" s="163"/>
      <c r="M69" s="88"/>
      <c r="N69" s="88"/>
      <c r="O69" s="88"/>
      <c r="P69" s="88"/>
      <c r="Q69" s="88"/>
      <c r="R69" s="88"/>
      <c r="S69" s="88"/>
      <c r="T69" s="75"/>
      <c r="U69" s="88"/>
      <c r="V69" s="75">
        <v>40.8</v>
      </c>
      <c r="W69" s="75">
        <v>40.8</v>
      </c>
      <c r="X69" s="75">
        <v>48</v>
      </c>
      <c r="Y69" s="75">
        <v>91</v>
      </c>
      <c r="Z69" s="161">
        <v>150</v>
      </c>
      <c r="AA69" s="161">
        <f>143/152*100</f>
        <v>94.07894736842105</v>
      </c>
      <c r="AB69" s="161">
        <f>143/152*100</f>
        <v>94.07894736842105</v>
      </c>
      <c r="AC69" s="161">
        <f>148/152*100</f>
        <v>97.36842105263158</v>
      </c>
      <c r="AD69" s="161"/>
      <c r="AE69" s="164"/>
      <c r="AF69" s="164"/>
      <c r="AG69" s="37"/>
      <c r="AH69" s="37"/>
      <c r="AI69" s="83" t="s">
        <v>128</v>
      </c>
    </row>
    <row r="70" spans="1:35" ht="18.75">
      <c r="A70" s="68"/>
      <c r="B70" s="162" t="s">
        <v>312</v>
      </c>
      <c r="C70" s="102" t="s">
        <v>8</v>
      </c>
      <c r="D70" s="103"/>
      <c r="E70" s="103">
        <v>62.66</v>
      </c>
      <c r="F70" s="103">
        <v>68</v>
      </c>
      <c r="G70" s="103">
        <v>68</v>
      </c>
      <c r="H70" s="103">
        <v>72</v>
      </c>
      <c r="I70" s="103">
        <v>72</v>
      </c>
      <c r="J70" s="103">
        <v>100</v>
      </c>
      <c r="K70" s="166">
        <v>100</v>
      </c>
      <c r="L70" s="166">
        <v>100</v>
      </c>
      <c r="M70" s="166">
        <v>100</v>
      </c>
      <c r="N70" s="166">
        <v>100</v>
      </c>
      <c r="O70" s="166">
        <v>100</v>
      </c>
      <c r="P70" s="166">
        <v>100</v>
      </c>
      <c r="Q70" s="166"/>
      <c r="R70" s="166">
        <v>100</v>
      </c>
      <c r="S70" s="166">
        <v>100</v>
      </c>
      <c r="T70" s="73"/>
      <c r="U70" s="88">
        <v>100</v>
      </c>
      <c r="V70" s="88">
        <v>100</v>
      </c>
      <c r="W70" s="88"/>
      <c r="X70" s="88"/>
      <c r="Y70" s="88"/>
      <c r="Z70" s="88"/>
      <c r="AA70" s="75"/>
      <c r="AB70" s="75"/>
      <c r="AC70" s="75"/>
      <c r="AD70" s="75"/>
      <c r="AE70" s="164"/>
      <c r="AF70" s="164"/>
      <c r="AG70" s="37"/>
      <c r="AH70" s="37"/>
      <c r="AI70" s="83" t="s">
        <v>128</v>
      </c>
    </row>
    <row r="71" spans="1:35" ht="18.75">
      <c r="A71" s="68"/>
      <c r="B71" s="112" t="s">
        <v>313</v>
      </c>
      <c r="C71" s="102" t="s">
        <v>241</v>
      </c>
      <c r="D71" s="159"/>
      <c r="E71" s="103"/>
      <c r="F71" s="103"/>
      <c r="G71" s="103"/>
      <c r="H71" s="103"/>
      <c r="I71" s="103"/>
      <c r="J71" s="103">
        <v>13</v>
      </c>
      <c r="K71" s="72" t="e">
        <v>#REF!</v>
      </c>
      <c r="L71" s="72">
        <v>2.8</v>
      </c>
      <c r="M71" s="72">
        <v>2.6</v>
      </c>
      <c r="N71" s="72">
        <v>2.6</v>
      </c>
      <c r="O71" s="72"/>
      <c r="P71" s="72">
        <v>3.2</v>
      </c>
      <c r="Q71" s="72"/>
      <c r="R71" s="72">
        <v>1.94</v>
      </c>
      <c r="S71" s="72" t="s">
        <v>314</v>
      </c>
      <c r="T71" s="73"/>
      <c r="U71" s="160">
        <v>1.18</v>
      </c>
      <c r="V71" s="88" t="s">
        <v>314</v>
      </c>
      <c r="W71" s="75" t="s">
        <v>314</v>
      </c>
      <c r="X71" s="75" t="s">
        <v>314</v>
      </c>
      <c r="Y71" s="75" t="s">
        <v>314</v>
      </c>
      <c r="Z71" s="161">
        <v>3</v>
      </c>
      <c r="AA71" s="167">
        <v>1.89</v>
      </c>
      <c r="AB71" s="167">
        <v>1.8</v>
      </c>
      <c r="AC71" s="168">
        <v>14</v>
      </c>
      <c r="AD71" s="168"/>
      <c r="AE71" s="164"/>
      <c r="AF71" s="164"/>
      <c r="AG71" s="37"/>
      <c r="AH71" s="37"/>
      <c r="AI71" s="83" t="s">
        <v>128</v>
      </c>
    </row>
    <row r="72" spans="1:35" ht="18.75">
      <c r="A72" s="68"/>
      <c r="B72" s="112" t="s">
        <v>315</v>
      </c>
      <c r="C72" s="102" t="s">
        <v>241</v>
      </c>
      <c r="D72" s="159"/>
      <c r="E72" s="103"/>
      <c r="F72" s="103"/>
      <c r="G72" s="103"/>
      <c r="H72" s="103"/>
      <c r="I72" s="103"/>
      <c r="J72" s="103">
        <v>9.3</v>
      </c>
      <c r="K72" s="72" t="e">
        <v>#REF!</v>
      </c>
      <c r="L72" s="72">
        <v>2.2</v>
      </c>
      <c r="M72" s="72">
        <v>2.1</v>
      </c>
      <c r="N72" s="72">
        <v>2.1</v>
      </c>
      <c r="O72" s="72"/>
      <c r="P72" s="72">
        <v>2.4</v>
      </c>
      <c r="Q72" s="72"/>
      <c r="R72" s="72">
        <v>1.64</v>
      </c>
      <c r="S72" s="72" t="s">
        <v>316</v>
      </c>
      <c r="T72" s="73"/>
      <c r="U72" s="160">
        <v>2.53</v>
      </c>
      <c r="V72" s="88" t="s">
        <v>316</v>
      </c>
      <c r="W72" s="75" t="s">
        <v>316</v>
      </c>
      <c r="X72" s="75" t="s">
        <v>316</v>
      </c>
      <c r="Y72" s="75" t="s">
        <v>317</v>
      </c>
      <c r="Z72" s="161">
        <v>2</v>
      </c>
      <c r="AA72" s="167">
        <v>1.29</v>
      </c>
      <c r="AB72" s="167">
        <v>1.3</v>
      </c>
      <c r="AC72" s="168">
        <v>9</v>
      </c>
      <c r="AD72" s="168"/>
      <c r="AE72" s="164"/>
      <c r="AF72" s="164"/>
      <c r="AG72" s="37"/>
      <c r="AH72" s="37"/>
      <c r="AI72" s="83" t="s">
        <v>128</v>
      </c>
    </row>
    <row r="73" spans="1:35" ht="18.75">
      <c r="A73" s="68"/>
      <c r="B73" s="101" t="s">
        <v>318</v>
      </c>
      <c r="C73" s="102" t="s">
        <v>8</v>
      </c>
      <c r="D73" s="159">
        <v>34.7</v>
      </c>
      <c r="E73" s="103">
        <v>32</v>
      </c>
      <c r="F73" s="103">
        <v>32</v>
      </c>
      <c r="G73" s="103">
        <v>31.4</v>
      </c>
      <c r="H73" s="103">
        <v>29.9</v>
      </c>
      <c r="I73" s="103">
        <v>27.9</v>
      </c>
      <c r="J73" s="103">
        <v>23</v>
      </c>
      <c r="K73" s="72">
        <v>21.5</v>
      </c>
      <c r="L73" s="72">
        <v>19.8</v>
      </c>
      <c r="M73" s="72" t="s">
        <v>319</v>
      </c>
      <c r="N73" s="72" t="s">
        <v>320</v>
      </c>
      <c r="O73" s="72"/>
      <c r="P73" s="72">
        <v>17.5</v>
      </c>
      <c r="Q73" s="72"/>
      <c r="R73" s="72">
        <v>15.2</v>
      </c>
      <c r="S73" s="72">
        <v>15</v>
      </c>
      <c r="T73" s="73"/>
      <c r="U73" s="160">
        <v>14.6</v>
      </c>
      <c r="V73" s="88">
        <v>14.5</v>
      </c>
      <c r="W73" s="75">
        <v>13.4</v>
      </c>
      <c r="X73" s="75">
        <v>14</v>
      </c>
      <c r="Y73" s="75">
        <v>13.1</v>
      </c>
      <c r="Z73" s="161">
        <v>12.4</v>
      </c>
      <c r="AA73" s="161">
        <v>8.3</v>
      </c>
      <c r="AB73" s="161">
        <v>7.9</v>
      </c>
      <c r="AC73" s="161">
        <v>7.6</v>
      </c>
      <c r="AD73" s="161"/>
      <c r="AE73" s="161"/>
      <c r="AF73" s="161"/>
      <c r="AG73" s="37"/>
      <c r="AH73" s="37"/>
      <c r="AI73" s="83" t="s">
        <v>128</v>
      </c>
    </row>
    <row r="74" spans="1:35" ht="18.75">
      <c r="A74" s="68"/>
      <c r="B74" s="101" t="s">
        <v>321</v>
      </c>
      <c r="C74" s="102" t="s">
        <v>8</v>
      </c>
      <c r="D74" s="159"/>
      <c r="E74" s="103"/>
      <c r="F74" s="103"/>
      <c r="G74" s="103"/>
      <c r="H74" s="103"/>
      <c r="I74" s="103"/>
      <c r="J74" s="103"/>
      <c r="K74" s="72"/>
      <c r="L74" s="72"/>
      <c r="M74" s="72"/>
      <c r="N74" s="72"/>
      <c r="O74" s="72"/>
      <c r="P74" s="72"/>
      <c r="Q74" s="72"/>
      <c r="R74" s="72"/>
      <c r="S74" s="72"/>
      <c r="T74" s="73"/>
      <c r="U74" s="160"/>
      <c r="V74" s="88"/>
      <c r="W74" s="75"/>
      <c r="X74" s="75"/>
      <c r="Y74" s="75"/>
      <c r="Z74" s="161"/>
      <c r="AA74" s="161"/>
      <c r="AB74" s="161">
        <v>10.8</v>
      </c>
      <c r="AC74" s="161">
        <v>10.4</v>
      </c>
      <c r="AD74" s="161"/>
      <c r="AE74" s="329"/>
      <c r="AF74" s="329"/>
      <c r="AG74" s="37"/>
      <c r="AH74" s="37"/>
      <c r="AI74" s="83" t="s">
        <v>128</v>
      </c>
    </row>
    <row r="75" spans="1:35" ht="18.75">
      <c r="A75" s="68"/>
      <c r="B75" s="112" t="s">
        <v>322</v>
      </c>
      <c r="C75" s="102" t="s">
        <v>323</v>
      </c>
      <c r="D75" s="159"/>
      <c r="E75" s="103"/>
      <c r="F75" s="103"/>
      <c r="G75" s="103"/>
      <c r="H75" s="103"/>
      <c r="I75" s="103">
        <v>23.4</v>
      </c>
      <c r="J75" s="103">
        <v>21.2</v>
      </c>
      <c r="K75" s="72">
        <v>20.9</v>
      </c>
      <c r="L75" s="72">
        <v>20.5</v>
      </c>
      <c r="M75" s="72">
        <v>20</v>
      </c>
      <c r="N75" s="72">
        <v>20</v>
      </c>
      <c r="O75" s="72"/>
      <c r="P75" s="72" t="s">
        <v>324</v>
      </c>
      <c r="Q75" s="72"/>
      <c r="R75" s="72">
        <v>5.63</v>
      </c>
      <c r="S75" s="72" t="s">
        <v>324</v>
      </c>
      <c r="T75" s="73"/>
      <c r="U75" s="160" t="s">
        <v>324</v>
      </c>
      <c r="V75" s="88" t="s">
        <v>324</v>
      </c>
      <c r="W75" s="75" t="s">
        <v>324</v>
      </c>
      <c r="X75" s="75" t="s">
        <v>324</v>
      </c>
      <c r="Y75" s="75" t="s">
        <v>324</v>
      </c>
      <c r="Z75" s="161">
        <v>16</v>
      </c>
      <c r="AA75" s="168">
        <v>5.9</v>
      </c>
      <c r="AB75" s="168">
        <f>1/15366*100000</f>
        <v>6.507874528179097</v>
      </c>
      <c r="AC75" s="167">
        <v>25</v>
      </c>
      <c r="AD75" s="167"/>
      <c r="AE75" s="164"/>
      <c r="AF75" s="164"/>
      <c r="AG75" s="37"/>
      <c r="AH75" s="37"/>
      <c r="AI75" s="83" t="s">
        <v>128</v>
      </c>
    </row>
    <row r="76" spans="1:35" ht="31.5">
      <c r="A76" s="169"/>
      <c r="B76" s="101" t="s">
        <v>325</v>
      </c>
      <c r="C76" s="102" t="s">
        <v>326</v>
      </c>
      <c r="D76" s="159"/>
      <c r="E76" s="103"/>
      <c r="F76" s="103"/>
      <c r="G76" s="103"/>
      <c r="H76" s="103"/>
      <c r="I76" s="103"/>
      <c r="J76" s="103">
        <v>11</v>
      </c>
      <c r="K76" s="109">
        <v>10.5</v>
      </c>
      <c r="L76" s="109"/>
      <c r="M76" s="109">
        <v>4</v>
      </c>
      <c r="N76" s="109">
        <v>10</v>
      </c>
      <c r="O76" s="109"/>
      <c r="P76" s="109">
        <v>10</v>
      </c>
      <c r="Q76" s="109"/>
      <c r="R76" s="109">
        <v>41</v>
      </c>
      <c r="S76" s="109">
        <v>60</v>
      </c>
      <c r="T76" s="163"/>
      <c r="U76" s="170">
        <v>77</v>
      </c>
      <c r="V76" s="171">
        <v>91</v>
      </c>
      <c r="W76" s="113">
        <v>91</v>
      </c>
      <c r="X76" s="113">
        <v>98</v>
      </c>
      <c r="Y76" s="113"/>
      <c r="Z76" s="172"/>
      <c r="AA76" s="172"/>
      <c r="AB76" s="172"/>
      <c r="AC76" s="173"/>
      <c r="AD76" s="173"/>
      <c r="AE76" s="174"/>
      <c r="AF76" s="174"/>
      <c r="AG76" s="37"/>
      <c r="AH76" s="37"/>
      <c r="AI76" s="83" t="s">
        <v>128</v>
      </c>
    </row>
    <row r="77" spans="1:35" ht="18.75">
      <c r="A77" s="68"/>
      <c r="B77" s="112" t="s">
        <v>327</v>
      </c>
      <c r="C77" s="102" t="s">
        <v>8</v>
      </c>
      <c r="D77" s="159"/>
      <c r="E77" s="103"/>
      <c r="F77" s="103"/>
      <c r="G77" s="103"/>
      <c r="H77" s="103"/>
      <c r="I77" s="103"/>
      <c r="J77" s="103"/>
      <c r="K77" s="72"/>
      <c r="L77" s="72"/>
      <c r="M77" s="72"/>
      <c r="N77" s="72"/>
      <c r="O77" s="72"/>
      <c r="P77" s="72">
        <f>P76/152*100</f>
        <v>6.578947368421052</v>
      </c>
      <c r="Q77" s="72"/>
      <c r="R77" s="72">
        <f>R76/152*100</f>
        <v>26.973684210526315</v>
      </c>
      <c r="S77" s="72">
        <f>S76/152*100</f>
        <v>39.473684210526315</v>
      </c>
      <c r="T77" s="73"/>
      <c r="U77" s="160">
        <f>U76/152*100</f>
        <v>50.6578947368421</v>
      </c>
      <c r="V77" s="88">
        <f>V76/152*100</f>
        <v>59.86842105263158</v>
      </c>
      <c r="W77" s="75">
        <f>W76/152*100</f>
        <v>59.86842105263158</v>
      </c>
      <c r="X77" s="75">
        <v>64.5</v>
      </c>
      <c r="Y77" s="75"/>
      <c r="Z77" s="161"/>
      <c r="AA77" s="161"/>
      <c r="AB77" s="161"/>
      <c r="AC77" s="175"/>
      <c r="AD77" s="175"/>
      <c r="AE77" s="164"/>
      <c r="AF77" s="164"/>
      <c r="AG77" s="37"/>
      <c r="AH77" s="37"/>
      <c r="AI77" s="83" t="s">
        <v>128</v>
      </c>
    </row>
    <row r="78" spans="1:35" ht="18.75">
      <c r="A78" s="68"/>
      <c r="B78" s="112" t="s">
        <v>743</v>
      </c>
      <c r="C78" s="102" t="s">
        <v>8</v>
      </c>
      <c r="D78" s="159"/>
      <c r="E78" s="103"/>
      <c r="F78" s="103"/>
      <c r="G78" s="103"/>
      <c r="H78" s="103"/>
      <c r="I78" s="103"/>
      <c r="J78" s="103"/>
      <c r="K78" s="72"/>
      <c r="L78" s="72"/>
      <c r="M78" s="72"/>
      <c r="N78" s="72"/>
      <c r="O78" s="72"/>
      <c r="P78" s="72"/>
      <c r="Q78" s="72"/>
      <c r="R78" s="72">
        <v>75</v>
      </c>
      <c r="S78" s="72">
        <v>76</v>
      </c>
      <c r="T78" s="73"/>
      <c r="U78" s="160">
        <v>76</v>
      </c>
      <c r="V78" s="88">
        <v>78</v>
      </c>
      <c r="W78" s="75">
        <v>76.25</v>
      </c>
      <c r="X78" s="75" t="s">
        <v>328</v>
      </c>
      <c r="Y78" s="75">
        <v>77</v>
      </c>
      <c r="Z78" s="161">
        <v>80</v>
      </c>
      <c r="AA78" s="168">
        <v>95</v>
      </c>
      <c r="AB78" s="168">
        <v>97.42</v>
      </c>
      <c r="AC78" s="176">
        <v>98.07</v>
      </c>
      <c r="AD78" s="176"/>
      <c r="AE78" s="164"/>
      <c r="AF78" s="164"/>
      <c r="AG78" s="37"/>
      <c r="AH78" s="37"/>
      <c r="AI78" s="83" t="s">
        <v>128</v>
      </c>
    </row>
    <row r="79" spans="1:35" ht="37.5">
      <c r="A79" s="68"/>
      <c r="B79" s="101" t="s">
        <v>744</v>
      </c>
      <c r="C79" s="102"/>
      <c r="D79" s="159"/>
      <c r="E79" s="103"/>
      <c r="F79" s="103"/>
      <c r="G79" s="103"/>
      <c r="H79" s="103"/>
      <c r="I79" s="103"/>
      <c r="J79" s="103"/>
      <c r="K79" s="72"/>
      <c r="L79" s="72"/>
      <c r="M79" s="72"/>
      <c r="N79" s="72"/>
      <c r="O79" s="72"/>
      <c r="P79" s="72"/>
      <c r="Q79" s="72"/>
      <c r="R79" s="72"/>
      <c r="S79" s="72"/>
      <c r="T79" s="73"/>
      <c r="U79" s="160"/>
      <c r="V79" s="88"/>
      <c r="W79" s="75"/>
      <c r="X79" s="75"/>
      <c r="Y79" s="75"/>
      <c r="Z79" s="161"/>
      <c r="AA79" s="77"/>
      <c r="AB79" s="77"/>
      <c r="AC79" s="77"/>
      <c r="AD79" s="77"/>
      <c r="AE79" s="77"/>
      <c r="AF79" s="77"/>
      <c r="AG79" s="37"/>
      <c r="AH79" s="37"/>
      <c r="AI79" s="37" t="s">
        <v>640</v>
      </c>
    </row>
    <row r="80" spans="1:35" ht="18.75">
      <c r="A80" s="68"/>
      <c r="B80" s="177" t="s">
        <v>329</v>
      </c>
      <c r="C80" s="102" t="s">
        <v>262</v>
      </c>
      <c r="D80" s="159"/>
      <c r="E80" s="103"/>
      <c r="F80" s="103"/>
      <c r="G80" s="103"/>
      <c r="H80" s="103"/>
      <c r="I80" s="103"/>
      <c r="J80" s="103"/>
      <c r="K80" s="72"/>
      <c r="L80" s="72"/>
      <c r="M80" s="72"/>
      <c r="N80" s="72"/>
      <c r="O80" s="72"/>
      <c r="P80" s="72"/>
      <c r="Q80" s="72"/>
      <c r="R80" s="72"/>
      <c r="S80" s="72"/>
      <c r="T80" s="73"/>
      <c r="U80" s="160"/>
      <c r="V80" s="88"/>
      <c r="W80" s="75"/>
      <c r="X80" s="75"/>
      <c r="Y80" s="75"/>
      <c r="Z80" s="161"/>
      <c r="AA80" s="77">
        <v>111472</v>
      </c>
      <c r="AB80" s="77">
        <v>114617</v>
      </c>
      <c r="AC80" s="77">
        <v>119270</v>
      </c>
      <c r="AD80" s="77"/>
      <c r="AE80" s="178"/>
      <c r="AF80" s="178"/>
      <c r="AG80" s="37"/>
      <c r="AH80" s="37"/>
      <c r="AI80" s="83" t="s">
        <v>128</v>
      </c>
    </row>
    <row r="81" spans="1:35" ht="18.75">
      <c r="A81" s="68"/>
      <c r="B81" s="177" t="s">
        <v>330</v>
      </c>
      <c r="C81" s="102" t="s">
        <v>262</v>
      </c>
      <c r="D81" s="159"/>
      <c r="E81" s="103"/>
      <c r="F81" s="103"/>
      <c r="G81" s="103"/>
      <c r="H81" s="103"/>
      <c r="I81" s="103"/>
      <c r="J81" s="103"/>
      <c r="K81" s="72"/>
      <c r="L81" s="72"/>
      <c r="M81" s="72"/>
      <c r="N81" s="72"/>
      <c r="O81" s="72"/>
      <c r="P81" s="72"/>
      <c r="Q81" s="72"/>
      <c r="R81" s="72"/>
      <c r="S81" s="72"/>
      <c r="T81" s="73"/>
      <c r="U81" s="160"/>
      <c r="V81" s="88"/>
      <c r="W81" s="75"/>
      <c r="X81" s="75"/>
      <c r="Y81" s="75"/>
      <c r="Z81" s="161"/>
      <c r="AA81" s="77">
        <v>1388</v>
      </c>
      <c r="AB81" s="77">
        <v>1588</v>
      </c>
      <c r="AC81" s="77">
        <v>3413</v>
      </c>
      <c r="AD81" s="77"/>
      <c r="AE81" s="178"/>
      <c r="AF81" s="178"/>
      <c r="AG81" s="37"/>
      <c r="AH81" s="37"/>
      <c r="AI81" s="83" t="s">
        <v>128</v>
      </c>
    </row>
    <row r="82" spans="1:35" ht="18.75">
      <c r="A82" s="68"/>
      <c r="B82" s="177" t="s">
        <v>331</v>
      </c>
      <c r="C82" s="102" t="s">
        <v>262</v>
      </c>
      <c r="D82" s="159"/>
      <c r="E82" s="103"/>
      <c r="F82" s="103"/>
      <c r="G82" s="103"/>
      <c r="H82" s="103"/>
      <c r="I82" s="103"/>
      <c r="J82" s="103"/>
      <c r="K82" s="72"/>
      <c r="L82" s="72"/>
      <c r="M82" s="72"/>
      <c r="N82" s="72"/>
      <c r="O82" s="72"/>
      <c r="P82" s="72"/>
      <c r="Q82" s="72"/>
      <c r="R82" s="72"/>
      <c r="S82" s="72"/>
      <c r="T82" s="73"/>
      <c r="U82" s="160"/>
      <c r="V82" s="88"/>
      <c r="W82" s="75"/>
      <c r="X82" s="75"/>
      <c r="Y82" s="75"/>
      <c r="Z82" s="161"/>
      <c r="AA82" s="77">
        <v>100505</v>
      </c>
      <c r="AB82" s="77">
        <v>103712</v>
      </c>
      <c r="AC82" s="77">
        <v>107164</v>
      </c>
      <c r="AD82" s="77"/>
      <c r="AE82" s="178"/>
      <c r="AF82" s="178"/>
      <c r="AG82" s="37"/>
      <c r="AH82" s="37"/>
      <c r="AI82" s="83" t="s">
        <v>128</v>
      </c>
    </row>
    <row r="83" spans="1:35" ht="18.75">
      <c r="A83" s="68"/>
      <c r="B83" s="112" t="s">
        <v>745</v>
      </c>
      <c r="C83" s="102" t="s">
        <v>8</v>
      </c>
      <c r="D83" s="159"/>
      <c r="E83" s="103"/>
      <c r="F83" s="103"/>
      <c r="G83" s="103"/>
      <c r="H83" s="103"/>
      <c r="I83" s="103"/>
      <c r="J83" s="103"/>
      <c r="K83" s="72"/>
      <c r="L83" s="72"/>
      <c r="M83" s="72"/>
      <c r="N83" s="72"/>
      <c r="O83" s="72"/>
      <c r="P83" s="72"/>
      <c r="Q83" s="72"/>
      <c r="R83" s="72"/>
      <c r="S83" s="72"/>
      <c r="T83" s="73"/>
      <c r="U83" s="160"/>
      <c r="V83" s="88"/>
      <c r="W83" s="75"/>
      <c r="X83" s="75"/>
      <c r="Y83" s="75"/>
      <c r="Z83" s="161"/>
      <c r="AA83" s="77"/>
      <c r="AB83" s="78">
        <v>88.94277776915555</v>
      </c>
      <c r="AC83" s="179">
        <v>89.17983266163705</v>
      </c>
      <c r="AD83" s="179"/>
      <c r="AE83" s="180"/>
      <c r="AF83" s="181"/>
      <c r="AG83" s="37"/>
      <c r="AH83" s="37"/>
      <c r="AI83" s="83" t="s">
        <v>128</v>
      </c>
    </row>
    <row r="84" spans="1:35" ht="18.75">
      <c r="A84" s="68"/>
      <c r="B84" s="112" t="s">
        <v>746</v>
      </c>
      <c r="C84" s="102" t="s">
        <v>8</v>
      </c>
      <c r="D84" s="159"/>
      <c r="E84" s="103"/>
      <c r="F84" s="103"/>
      <c r="G84" s="103"/>
      <c r="H84" s="103"/>
      <c r="I84" s="103"/>
      <c r="J84" s="103"/>
      <c r="K84" s="72"/>
      <c r="L84" s="72"/>
      <c r="M84" s="72"/>
      <c r="N84" s="72"/>
      <c r="O84" s="72"/>
      <c r="P84" s="72"/>
      <c r="Q84" s="72"/>
      <c r="R84" s="72"/>
      <c r="S84" s="72"/>
      <c r="T84" s="73"/>
      <c r="U84" s="160"/>
      <c r="V84" s="88"/>
      <c r="W84" s="75"/>
      <c r="X84" s="75"/>
      <c r="Y84" s="75"/>
      <c r="Z84" s="161"/>
      <c r="AA84" s="77"/>
      <c r="AB84" s="78">
        <v>0.33466666104673953</v>
      </c>
      <c r="AC84" s="179">
        <v>0.7430953962050534</v>
      </c>
      <c r="AD84" s="179"/>
      <c r="AE84" s="180"/>
      <c r="AF84" s="181"/>
      <c r="AG84" s="37"/>
      <c r="AH84" s="37"/>
      <c r="AI84" s="83" t="s">
        <v>128</v>
      </c>
    </row>
    <row r="85" spans="1:35" ht="18.75">
      <c r="A85" s="68"/>
      <c r="B85" s="112" t="s">
        <v>747</v>
      </c>
      <c r="C85" s="102" t="s">
        <v>8</v>
      </c>
      <c r="D85" s="159"/>
      <c r="E85" s="103"/>
      <c r="F85" s="103"/>
      <c r="G85" s="103"/>
      <c r="H85" s="103"/>
      <c r="I85" s="103"/>
      <c r="J85" s="103"/>
      <c r="K85" s="72"/>
      <c r="L85" s="72"/>
      <c r="M85" s="72"/>
      <c r="N85" s="72"/>
      <c r="O85" s="72"/>
      <c r="P85" s="72"/>
      <c r="Q85" s="72"/>
      <c r="R85" s="72"/>
      <c r="S85" s="72"/>
      <c r="T85" s="73"/>
      <c r="U85" s="160"/>
      <c r="V85" s="88"/>
      <c r="W85" s="75"/>
      <c r="X85" s="75"/>
      <c r="Y85" s="75"/>
      <c r="Z85" s="161"/>
      <c r="AA85" s="77"/>
      <c r="AB85" s="78">
        <v>90.48570456389541</v>
      </c>
      <c r="AC85" s="179">
        <v>89.67698744769874</v>
      </c>
      <c r="AD85" s="179"/>
      <c r="AE85" s="180"/>
      <c r="AF85" s="181"/>
      <c r="AG85" s="37"/>
      <c r="AH85" s="37"/>
      <c r="AI85" s="83" t="s">
        <v>128</v>
      </c>
    </row>
    <row r="86" spans="1:35" ht="18.75">
      <c r="A86" s="68" t="s">
        <v>332</v>
      </c>
      <c r="B86" s="69" t="s">
        <v>748</v>
      </c>
      <c r="C86" s="102"/>
      <c r="D86" s="103"/>
      <c r="E86" s="103"/>
      <c r="F86" s="103"/>
      <c r="G86" s="103"/>
      <c r="H86" s="103"/>
      <c r="I86" s="103"/>
      <c r="J86" s="103"/>
      <c r="K86" s="182"/>
      <c r="L86" s="182"/>
      <c r="M86" s="182"/>
      <c r="N86" s="182"/>
      <c r="O86" s="182"/>
      <c r="P86" s="182"/>
      <c r="Q86" s="182"/>
      <c r="R86" s="182"/>
      <c r="S86" s="182"/>
      <c r="T86" s="73"/>
      <c r="U86" s="88"/>
      <c r="V86" s="88"/>
      <c r="W86" s="88"/>
      <c r="X86" s="88"/>
      <c r="Y86" s="88"/>
      <c r="Z86" s="88"/>
      <c r="AA86" s="78"/>
      <c r="AB86" s="78"/>
      <c r="AC86" s="77"/>
      <c r="AD86" s="77"/>
      <c r="AE86" s="77"/>
      <c r="AF86" s="77"/>
      <c r="AG86" s="37"/>
      <c r="AH86" s="37"/>
      <c r="AI86" s="37" t="s">
        <v>641</v>
      </c>
    </row>
    <row r="87" spans="1:35" ht="18.75">
      <c r="A87" s="68"/>
      <c r="B87" s="183" t="s">
        <v>333</v>
      </c>
      <c r="C87" s="102" t="s">
        <v>8</v>
      </c>
      <c r="D87" s="103"/>
      <c r="E87" s="103"/>
      <c r="F87" s="103"/>
      <c r="G87" s="103"/>
      <c r="H87" s="103"/>
      <c r="I87" s="103"/>
      <c r="J87" s="103"/>
      <c r="K87" s="166">
        <v>39</v>
      </c>
      <c r="L87" s="182">
        <v>27.6</v>
      </c>
      <c r="M87" s="166">
        <v>38</v>
      </c>
      <c r="N87" s="166">
        <f>27*152/100</f>
        <v>41.04</v>
      </c>
      <c r="O87" s="166"/>
      <c r="P87" s="166">
        <f>30*152/100</f>
        <v>45.6</v>
      </c>
      <c r="Q87" s="166"/>
      <c r="R87" s="166">
        <v>20</v>
      </c>
      <c r="S87" s="166">
        <v>26</v>
      </c>
      <c r="T87" s="73"/>
      <c r="U87" s="88">
        <v>26</v>
      </c>
      <c r="V87" s="88">
        <v>29</v>
      </c>
      <c r="W87" s="88">
        <v>50</v>
      </c>
      <c r="X87" s="88">
        <v>60</v>
      </c>
      <c r="Y87" s="88">
        <v>58</v>
      </c>
      <c r="Z87" s="88">
        <v>60</v>
      </c>
      <c r="AA87" s="184">
        <v>60</v>
      </c>
      <c r="AB87" s="159">
        <v>46.1</v>
      </c>
      <c r="AC87" s="171">
        <v>50</v>
      </c>
      <c r="AD87" s="171"/>
      <c r="AE87" s="171"/>
      <c r="AF87" s="185"/>
      <c r="AG87" s="37"/>
      <c r="AH87" s="37"/>
      <c r="AI87" s="83" t="s">
        <v>128</v>
      </c>
    </row>
    <row r="88" spans="1:35" ht="18.75">
      <c r="A88" s="68"/>
      <c r="B88" s="84" t="s">
        <v>334</v>
      </c>
      <c r="C88" s="102" t="s">
        <v>8</v>
      </c>
      <c r="D88" s="103"/>
      <c r="E88" s="103"/>
      <c r="F88" s="103"/>
      <c r="G88" s="103"/>
      <c r="H88" s="103"/>
      <c r="I88" s="103"/>
      <c r="J88" s="103"/>
      <c r="K88" s="166"/>
      <c r="L88" s="182"/>
      <c r="M88" s="166"/>
      <c r="N88" s="166"/>
      <c r="O88" s="166"/>
      <c r="P88" s="166"/>
      <c r="Q88" s="166"/>
      <c r="R88" s="166"/>
      <c r="S88" s="166"/>
      <c r="T88" s="73"/>
      <c r="U88" s="88"/>
      <c r="V88" s="88"/>
      <c r="W88" s="88"/>
      <c r="X88" s="88"/>
      <c r="Y88" s="88"/>
      <c r="Z88" s="88">
        <v>96</v>
      </c>
      <c r="AA88" s="82">
        <v>95.6</v>
      </c>
      <c r="AB88" s="159">
        <v>92</v>
      </c>
      <c r="AC88" s="171">
        <v>95</v>
      </c>
      <c r="AD88" s="171"/>
      <c r="AE88" s="171"/>
      <c r="AF88" s="185"/>
      <c r="AG88" s="37"/>
      <c r="AH88" s="37"/>
      <c r="AI88" s="83" t="s">
        <v>128</v>
      </c>
    </row>
    <row r="89" spans="1:35" ht="18.75">
      <c r="A89" s="68"/>
      <c r="B89" s="186" t="s">
        <v>335</v>
      </c>
      <c r="C89" s="187" t="s">
        <v>8</v>
      </c>
      <c r="D89" s="103"/>
      <c r="E89" s="103"/>
      <c r="F89" s="103"/>
      <c r="G89" s="103"/>
      <c r="H89" s="103"/>
      <c r="I89" s="103"/>
      <c r="J89" s="103"/>
      <c r="K89" s="72"/>
      <c r="L89" s="72"/>
      <c r="M89" s="72"/>
      <c r="N89" s="72"/>
      <c r="O89" s="72"/>
      <c r="P89" s="72"/>
      <c r="Q89" s="72"/>
      <c r="R89" s="150"/>
      <c r="S89" s="150"/>
      <c r="T89" s="150"/>
      <c r="U89" s="150"/>
      <c r="V89" s="92"/>
      <c r="W89" s="92"/>
      <c r="X89" s="92"/>
      <c r="Y89" s="92"/>
      <c r="Z89" s="88">
        <v>92</v>
      </c>
      <c r="AA89" s="104">
        <v>92.1</v>
      </c>
      <c r="AB89" s="188">
        <v>92.3</v>
      </c>
      <c r="AC89" s="189">
        <v>92</v>
      </c>
      <c r="AD89" s="189"/>
      <c r="AE89" s="189"/>
      <c r="AF89" s="185"/>
      <c r="AG89" s="37"/>
      <c r="AH89" s="37"/>
      <c r="AI89" s="83" t="s">
        <v>128</v>
      </c>
    </row>
    <row r="90" spans="1:35" ht="18.75">
      <c r="A90" s="68"/>
      <c r="B90" s="84" t="s">
        <v>336</v>
      </c>
      <c r="C90" s="102" t="s">
        <v>8</v>
      </c>
      <c r="D90" s="103"/>
      <c r="E90" s="103"/>
      <c r="F90" s="103"/>
      <c r="G90" s="103"/>
      <c r="H90" s="103"/>
      <c r="I90" s="103"/>
      <c r="J90" s="103"/>
      <c r="K90" s="166"/>
      <c r="L90" s="182"/>
      <c r="M90" s="166"/>
      <c r="N90" s="166"/>
      <c r="O90" s="166"/>
      <c r="P90" s="166"/>
      <c r="Q90" s="166"/>
      <c r="R90" s="166"/>
      <c r="S90" s="166"/>
      <c r="T90" s="73"/>
      <c r="U90" s="88"/>
      <c r="V90" s="88"/>
      <c r="W90" s="88"/>
      <c r="X90" s="88"/>
      <c r="Y90" s="88"/>
      <c r="Z90" s="88">
        <v>89</v>
      </c>
      <c r="AA90" s="104">
        <v>88.6</v>
      </c>
      <c r="AB90" s="159">
        <v>95</v>
      </c>
      <c r="AC90" s="171">
        <v>96</v>
      </c>
      <c r="AD90" s="171"/>
      <c r="AE90" s="171"/>
      <c r="AF90" s="185"/>
      <c r="AG90" s="37"/>
      <c r="AH90" s="37"/>
      <c r="AI90" s="83" t="s">
        <v>128</v>
      </c>
    </row>
    <row r="91" spans="1:35" ht="18.75">
      <c r="A91" s="68"/>
      <c r="B91" s="186" t="s">
        <v>337</v>
      </c>
      <c r="C91" s="187" t="s">
        <v>8</v>
      </c>
      <c r="D91" s="103"/>
      <c r="E91" s="103"/>
      <c r="F91" s="103"/>
      <c r="G91" s="103"/>
      <c r="H91" s="103"/>
      <c r="I91" s="103"/>
      <c r="J91" s="103"/>
      <c r="K91" s="72"/>
      <c r="L91" s="72"/>
      <c r="M91" s="72"/>
      <c r="N91" s="72"/>
      <c r="O91" s="72"/>
      <c r="P91" s="72"/>
      <c r="Q91" s="72"/>
      <c r="R91" s="150"/>
      <c r="S91" s="150"/>
      <c r="T91" s="150"/>
      <c r="U91" s="150"/>
      <c r="V91" s="92"/>
      <c r="W91" s="92"/>
      <c r="X91" s="92"/>
      <c r="Y91" s="92"/>
      <c r="Z91" s="88">
        <v>29.3</v>
      </c>
      <c r="AA91" s="104">
        <v>29.8</v>
      </c>
      <c r="AB91" s="188">
        <v>31.5</v>
      </c>
      <c r="AC91" s="189">
        <v>32.1</v>
      </c>
      <c r="AD91" s="189"/>
      <c r="AE91" s="189"/>
      <c r="AF91" s="189"/>
      <c r="AG91" s="37"/>
      <c r="AH91" s="37"/>
      <c r="AI91" s="83" t="s">
        <v>128</v>
      </c>
    </row>
    <row r="92" spans="1:35" ht="18.75">
      <c r="A92" s="68"/>
      <c r="B92" s="186" t="s">
        <v>338</v>
      </c>
      <c r="C92" s="187" t="s">
        <v>339</v>
      </c>
      <c r="D92" s="103"/>
      <c r="E92" s="103"/>
      <c r="F92" s="103"/>
      <c r="G92" s="103"/>
      <c r="H92" s="103"/>
      <c r="I92" s="103"/>
      <c r="J92" s="103"/>
      <c r="K92" s="72"/>
      <c r="L92" s="72"/>
      <c r="M92" s="72"/>
      <c r="N92" s="72"/>
      <c r="O92" s="72"/>
      <c r="P92" s="72"/>
      <c r="Q92" s="72"/>
      <c r="R92" s="150"/>
      <c r="S92" s="150"/>
      <c r="T92" s="150"/>
      <c r="U92" s="150"/>
      <c r="V92" s="92"/>
      <c r="W92" s="92"/>
      <c r="X92" s="92"/>
      <c r="Y92" s="92"/>
      <c r="Z92" s="88">
        <v>587</v>
      </c>
      <c r="AA92" s="104">
        <v>590</v>
      </c>
      <c r="AB92" s="188">
        <v>615</v>
      </c>
      <c r="AC92" s="190">
        <v>640</v>
      </c>
      <c r="AD92" s="190"/>
      <c r="AE92" s="190"/>
      <c r="AF92" s="190"/>
      <c r="AG92" s="37"/>
      <c r="AH92" s="37"/>
      <c r="AI92" s="83" t="s">
        <v>128</v>
      </c>
    </row>
    <row r="93" spans="1:35" ht="18.75" hidden="1">
      <c r="A93" s="68"/>
      <c r="B93" s="162"/>
      <c r="C93" s="102"/>
      <c r="D93" s="103"/>
      <c r="E93" s="103"/>
      <c r="F93" s="103"/>
      <c r="G93" s="103"/>
      <c r="H93" s="103"/>
      <c r="I93" s="103"/>
      <c r="J93" s="103"/>
      <c r="K93" s="191"/>
      <c r="L93" s="191"/>
      <c r="M93" s="191"/>
      <c r="N93" s="191"/>
      <c r="O93" s="191"/>
      <c r="P93" s="191"/>
      <c r="Q93" s="191"/>
      <c r="R93" s="192"/>
      <c r="S93" s="87"/>
      <c r="T93" s="192"/>
      <c r="U93" s="193"/>
      <c r="V93" s="193"/>
      <c r="W93" s="193"/>
      <c r="X93" s="193"/>
      <c r="Y93" s="193"/>
      <c r="Z93" s="193"/>
      <c r="AA93" s="75"/>
      <c r="AB93" s="75"/>
      <c r="AC93" s="75"/>
      <c r="AD93" s="75"/>
      <c r="AE93" s="75"/>
      <c r="AF93" s="75"/>
      <c r="AG93" s="37"/>
      <c r="AH93" s="37"/>
      <c r="AI93" s="37"/>
    </row>
    <row r="94" spans="1:35" ht="18.75" hidden="1">
      <c r="A94" s="68"/>
      <c r="B94" s="162"/>
      <c r="C94" s="102"/>
      <c r="D94" s="103"/>
      <c r="E94" s="103"/>
      <c r="F94" s="103"/>
      <c r="G94" s="103"/>
      <c r="H94" s="103"/>
      <c r="I94" s="103"/>
      <c r="J94" s="103"/>
      <c r="K94" s="191"/>
      <c r="L94" s="191"/>
      <c r="M94" s="191"/>
      <c r="N94" s="191"/>
      <c r="O94" s="191"/>
      <c r="P94" s="191"/>
      <c r="Q94" s="191"/>
      <c r="R94" s="192"/>
      <c r="S94" s="87"/>
      <c r="T94" s="192"/>
      <c r="U94" s="193"/>
      <c r="V94" s="193"/>
      <c r="W94" s="193"/>
      <c r="X94" s="193"/>
      <c r="Y94" s="193"/>
      <c r="Z94" s="193"/>
      <c r="AA94" s="75"/>
      <c r="AB94" s="75"/>
      <c r="AC94" s="75"/>
      <c r="AD94" s="75"/>
      <c r="AE94" s="75"/>
      <c r="AF94" s="75"/>
      <c r="AG94" s="37"/>
      <c r="AH94" s="37"/>
      <c r="AI94" s="37"/>
    </row>
    <row r="95" spans="1:35" ht="18.75" hidden="1">
      <c r="A95" s="68"/>
      <c r="B95" s="162"/>
      <c r="C95" s="102"/>
      <c r="D95" s="103"/>
      <c r="E95" s="103"/>
      <c r="F95" s="103"/>
      <c r="G95" s="103"/>
      <c r="H95" s="103"/>
      <c r="I95" s="103"/>
      <c r="J95" s="103"/>
      <c r="K95" s="191"/>
      <c r="L95" s="191"/>
      <c r="M95" s="191"/>
      <c r="N95" s="191"/>
      <c r="O95" s="191"/>
      <c r="P95" s="191"/>
      <c r="Q95" s="191"/>
      <c r="R95" s="192"/>
      <c r="S95" s="87"/>
      <c r="T95" s="192"/>
      <c r="U95" s="193"/>
      <c r="V95" s="193"/>
      <c r="W95" s="193"/>
      <c r="X95" s="193"/>
      <c r="Y95" s="193"/>
      <c r="Z95" s="193"/>
      <c r="AA95" s="75"/>
      <c r="AB95" s="75"/>
      <c r="AC95" s="75"/>
      <c r="AD95" s="75"/>
      <c r="AE95" s="75"/>
      <c r="AF95" s="75"/>
      <c r="AG95" s="37"/>
      <c r="AH95" s="37"/>
      <c r="AI95" s="37"/>
    </row>
    <row r="96" spans="1:35" ht="18.75" hidden="1">
      <c r="A96" s="115"/>
      <c r="B96" s="194" t="s">
        <v>340</v>
      </c>
      <c r="C96" s="195" t="s">
        <v>341</v>
      </c>
      <c r="D96" s="196"/>
      <c r="E96" s="196"/>
      <c r="F96" s="196"/>
      <c r="G96" s="196"/>
      <c r="H96" s="196"/>
      <c r="I96" s="196"/>
      <c r="J96" s="196"/>
      <c r="K96" s="197"/>
      <c r="L96" s="198"/>
      <c r="M96" s="197"/>
      <c r="N96" s="197"/>
      <c r="O96" s="197"/>
      <c r="P96" s="197"/>
      <c r="Q96" s="197"/>
      <c r="R96" s="197">
        <v>2600</v>
      </c>
      <c r="S96" s="197">
        <v>2600</v>
      </c>
      <c r="T96" s="199">
        <v>1300</v>
      </c>
      <c r="U96" s="200">
        <v>2600</v>
      </c>
      <c r="V96" s="200">
        <v>2600</v>
      </c>
      <c r="W96" s="200">
        <v>2650</v>
      </c>
      <c r="X96" s="200">
        <v>2700</v>
      </c>
      <c r="Y96" s="200">
        <v>2700</v>
      </c>
      <c r="Z96" s="200"/>
      <c r="AA96" s="120"/>
      <c r="AB96" s="120"/>
      <c r="AC96" s="120"/>
      <c r="AD96" s="120"/>
      <c r="AE96" s="120"/>
      <c r="AF96" s="120"/>
      <c r="AG96" s="37"/>
      <c r="AH96" s="37"/>
      <c r="AI96" s="37"/>
    </row>
    <row r="97" spans="1:35" ht="18.75">
      <c r="A97" s="68" t="s">
        <v>342</v>
      </c>
      <c r="B97" s="66" t="s">
        <v>343</v>
      </c>
      <c r="C97" s="102"/>
      <c r="D97" s="103"/>
      <c r="E97" s="103"/>
      <c r="F97" s="103"/>
      <c r="G97" s="103"/>
      <c r="H97" s="103"/>
      <c r="I97" s="103"/>
      <c r="J97" s="103"/>
      <c r="K97" s="88"/>
      <c r="L97" s="88"/>
      <c r="M97" s="88"/>
      <c r="N97" s="88"/>
      <c r="O97" s="88"/>
      <c r="P97" s="88"/>
      <c r="Q97" s="88"/>
      <c r="R97" s="88"/>
      <c r="S97" s="88"/>
      <c r="T97" s="73"/>
      <c r="U97" s="88"/>
      <c r="V97" s="88"/>
      <c r="W97" s="88"/>
      <c r="X97" s="88"/>
      <c r="Y97" s="88"/>
      <c r="Z97" s="88"/>
      <c r="AA97" s="75"/>
      <c r="AB97" s="75"/>
      <c r="AC97" s="75"/>
      <c r="AD97" s="75"/>
      <c r="AE97" s="75"/>
      <c r="AF97" s="75"/>
      <c r="AG97" s="37"/>
      <c r="AH97" s="37"/>
      <c r="AI97" s="37" t="s">
        <v>642</v>
      </c>
    </row>
    <row r="98" spans="1:35" ht="18.75">
      <c r="A98" s="68"/>
      <c r="B98" s="201" t="s">
        <v>344</v>
      </c>
      <c r="C98" s="202" t="s">
        <v>345</v>
      </c>
      <c r="D98" s="103"/>
      <c r="E98" s="103"/>
      <c r="F98" s="103"/>
      <c r="G98" s="103"/>
      <c r="H98" s="103"/>
      <c r="I98" s="103"/>
      <c r="J98" s="103"/>
      <c r="K98" s="203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204">
        <f>SUM(Z99,Z101,Z103:Z105)</f>
        <v>252685</v>
      </c>
      <c r="AA98" s="77">
        <v>256130</v>
      </c>
      <c r="AB98" s="77">
        <f>AB99+AB101+AB103+AB104+AB105</f>
        <v>259885</v>
      </c>
      <c r="AC98" s="77">
        <f>AC99+AC101+AC103+AC104+AC105</f>
        <v>265407</v>
      </c>
      <c r="AD98" s="77"/>
      <c r="AE98" s="77"/>
      <c r="AF98" s="77"/>
      <c r="AG98" s="37"/>
      <c r="AH98" s="37"/>
      <c r="AI98" s="83" t="s">
        <v>128</v>
      </c>
    </row>
    <row r="99" spans="1:35" ht="18.75">
      <c r="A99" s="68"/>
      <c r="B99" s="186" t="s">
        <v>346</v>
      </c>
      <c r="C99" s="187" t="s">
        <v>347</v>
      </c>
      <c r="D99" s="103"/>
      <c r="E99" s="103"/>
      <c r="F99" s="103"/>
      <c r="G99" s="103"/>
      <c r="H99" s="103"/>
      <c r="I99" s="103"/>
      <c r="J99" s="103"/>
      <c r="K99" s="72"/>
      <c r="L99" s="72"/>
      <c r="M99" s="72"/>
      <c r="N99" s="72"/>
      <c r="O99" s="72"/>
      <c r="P99" s="72"/>
      <c r="Q99" s="72"/>
      <c r="R99" s="150"/>
      <c r="S99" s="150"/>
      <c r="T99" s="150"/>
      <c r="U99" s="150"/>
      <c r="V99" s="92"/>
      <c r="W99" s="92"/>
      <c r="X99" s="92"/>
      <c r="Y99" s="92"/>
      <c r="Z99" s="205">
        <v>10123</v>
      </c>
      <c r="AA99" s="77">
        <v>12498</v>
      </c>
      <c r="AB99" s="77">
        <v>13334</v>
      </c>
      <c r="AC99" s="77">
        <v>14104</v>
      </c>
      <c r="AD99" s="77"/>
      <c r="AE99" s="77"/>
      <c r="AF99" s="77"/>
      <c r="AG99" s="37"/>
      <c r="AH99" s="37"/>
      <c r="AI99" s="83" t="s">
        <v>128</v>
      </c>
    </row>
    <row r="100" spans="1:35" ht="18.75">
      <c r="A100" s="68"/>
      <c r="B100" s="206" t="s">
        <v>348</v>
      </c>
      <c r="C100" s="187" t="s">
        <v>347</v>
      </c>
      <c r="D100" s="103"/>
      <c r="E100" s="103"/>
      <c r="F100" s="103"/>
      <c r="G100" s="103"/>
      <c r="H100" s="103"/>
      <c r="I100" s="103"/>
      <c r="J100" s="103"/>
      <c r="K100" s="72"/>
      <c r="L100" s="72"/>
      <c r="M100" s="72"/>
      <c r="N100" s="72"/>
      <c r="O100" s="72"/>
      <c r="P100" s="72"/>
      <c r="Q100" s="72"/>
      <c r="R100" s="150"/>
      <c r="S100" s="150"/>
      <c r="T100" s="150"/>
      <c r="U100" s="92"/>
      <c r="V100" s="92"/>
      <c r="W100" s="92"/>
      <c r="X100" s="92"/>
      <c r="Y100" s="92"/>
      <c r="Z100" s="205">
        <v>1272</v>
      </c>
      <c r="AA100" s="77">
        <v>1472</v>
      </c>
      <c r="AB100" s="77"/>
      <c r="AC100" s="77"/>
      <c r="AD100" s="77"/>
      <c r="AE100" s="77"/>
      <c r="AF100" s="77"/>
      <c r="AG100" s="37"/>
      <c r="AH100" s="37"/>
      <c r="AI100" s="83" t="s">
        <v>128</v>
      </c>
    </row>
    <row r="101" spans="1:35" ht="18.75">
      <c r="A101" s="68"/>
      <c r="B101" s="186" t="s">
        <v>349</v>
      </c>
      <c r="C101" s="187" t="s">
        <v>347</v>
      </c>
      <c r="D101" s="103"/>
      <c r="E101" s="103"/>
      <c r="F101" s="103"/>
      <c r="G101" s="103"/>
      <c r="H101" s="103"/>
      <c r="I101" s="103"/>
      <c r="J101" s="103"/>
      <c r="K101" s="72"/>
      <c r="L101" s="72"/>
      <c r="M101" s="72"/>
      <c r="N101" s="72"/>
      <c r="O101" s="72"/>
      <c r="P101" s="72"/>
      <c r="Q101" s="72"/>
      <c r="R101" s="150"/>
      <c r="S101" s="150"/>
      <c r="T101" s="150"/>
      <c r="U101" s="92"/>
      <c r="V101" s="92"/>
      <c r="W101" s="92"/>
      <c r="X101" s="92"/>
      <c r="Y101" s="92"/>
      <c r="Z101" s="205">
        <v>44276</v>
      </c>
      <c r="AA101" s="77">
        <v>51229</v>
      </c>
      <c r="AB101" s="77">
        <v>53283</v>
      </c>
      <c r="AC101" s="77">
        <v>53292</v>
      </c>
      <c r="AD101" s="77"/>
      <c r="AE101" s="77"/>
      <c r="AF101" s="77"/>
      <c r="AG101" s="37"/>
      <c r="AH101" s="37"/>
      <c r="AI101" s="83" t="s">
        <v>128</v>
      </c>
    </row>
    <row r="102" spans="1:35" ht="18.75">
      <c r="A102" s="68"/>
      <c r="B102" s="206" t="s">
        <v>348</v>
      </c>
      <c r="C102" s="187" t="s">
        <v>347</v>
      </c>
      <c r="D102" s="103"/>
      <c r="E102" s="103"/>
      <c r="F102" s="103"/>
      <c r="G102" s="103"/>
      <c r="H102" s="103"/>
      <c r="I102" s="103"/>
      <c r="J102" s="103"/>
      <c r="K102" s="72"/>
      <c r="L102" s="72"/>
      <c r="M102" s="72"/>
      <c r="N102" s="72"/>
      <c r="O102" s="72"/>
      <c r="P102" s="72"/>
      <c r="Q102" s="72"/>
      <c r="R102" s="150"/>
      <c r="S102" s="150"/>
      <c r="T102" s="150"/>
      <c r="U102" s="92"/>
      <c r="V102" s="92"/>
      <c r="W102" s="92"/>
      <c r="X102" s="92"/>
      <c r="Y102" s="92"/>
      <c r="Z102" s="205">
        <v>4173</v>
      </c>
      <c r="AA102" s="77">
        <v>4423</v>
      </c>
      <c r="AB102" s="77"/>
      <c r="AC102" s="77"/>
      <c r="AD102" s="77"/>
      <c r="AE102" s="77"/>
      <c r="AF102" s="77"/>
      <c r="AG102" s="37"/>
      <c r="AH102" s="37"/>
      <c r="AI102" s="83" t="s">
        <v>128</v>
      </c>
    </row>
    <row r="103" spans="1:35" ht="18.75">
      <c r="A103" s="68"/>
      <c r="B103" s="186" t="s">
        <v>350</v>
      </c>
      <c r="C103" s="187" t="s">
        <v>345</v>
      </c>
      <c r="D103" s="103"/>
      <c r="E103" s="103"/>
      <c r="F103" s="103"/>
      <c r="G103" s="103"/>
      <c r="H103" s="103"/>
      <c r="I103" s="103"/>
      <c r="J103" s="103"/>
      <c r="K103" s="72"/>
      <c r="L103" s="72"/>
      <c r="M103" s="72"/>
      <c r="N103" s="72"/>
      <c r="O103" s="72"/>
      <c r="P103" s="72"/>
      <c r="Q103" s="72"/>
      <c r="R103" s="150"/>
      <c r="S103" s="150"/>
      <c r="T103" s="150"/>
      <c r="U103" s="92"/>
      <c r="V103" s="92"/>
      <c r="W103" s="92"/>
      <c r="X103" s="92"/>
      <c r="Y103" s="92"/>
      <c r="Z103" s="205">
        <v>90492</v>
      </c>
      <c r="AA103" s="77">
        <v>86350</v>
      </c>
      <c r="AB103" s="77">
        <v>88306</v>
      </c>
      <c r="AC103" s="77">
        <v>92202</v>
      </c>
      <c r="AD103" s="77"/>
      <c r="AE103" s="77"/>
      <c r="AF103" s="77"/>
      <c r="AG103" s="37"/>
      <c r="AH103" s="37"/>
      <c r="AI103" s="83" t="s">
        <v>128</v>
      </c>
    </row>
    <row r="104" spans="1:35" ht="18.75">
      <c r="A104" s="68"/>
      <c r="B104" s="186" t="s">
        <v>351</v>
      </c>
      <c r="C104" s="187" t="s">
        <v>345</v>
      </c>
      <c r="D104" s="103"/>
      <c r="E104" s="103"/>
      <c r="F104" s="103"/>
      <c r="G104" s="103"/>
      <c r="H104" s="103"/>
      <c r="I104" s="103"/>
      <c r="J104" s="103"/>
      <c r="K104" s="88"/>
      <c r="L104" s="81"/>
      <c r="M104" s="81"/>
      <c r="N104" s="88"/>
      <c r="O104" s="81"/>
      <c r="P104" s="81"/>
      <c r="Q104" s="81"/>
      <c r="R104" s="81"/>
      <c r="S104" s="81"/>
      <c r="T104" s="73"/>
      <c r="U104" s="92"/>
      <c r="V104" s="92"/>
      <c r="W104" s="92"/>
      <c r="X104" s="92"/>
      <c r="Y104" s="92"/>
      <c r="Z104" s="205">
        <v>70367</v>
      </c>
      <c r="AA104" s="77">
        <v>69110</v>
      </c>
      <c r="AB104" s="77">
        <v>68339</v>
      </c>
      <c r="AC104" s="77">
        <v>69064</v>
      </c>
      <c r="AD104" s="77"/>
      <c r="AE104" s="77"/>
      <c r="AF104" s="77"/>
      <c r="AG104" s="37"/>
      <c r="AH104" s="37"/>
      <c r="AI104" s="83" t="s">
        <v>128</v>
      </c>
    </row>
    <row r="105" spans="1:35" ht="18.75">
      <c r="A105" s="68"/>
      <c r="B105" s="186" t="s">
        <v>352</v>
      </c>
      <c r="C105" s="187" t="s">
        <v>345</v>
      </c>
      <c r="D105" s="103"/>
      <c r="E105" s="103"/>
      <c r="F105" s="103"/>
      <c r="G105" s="103"/>
      <c r="H105" s="103"/>
      <c r="I105" s="103"/>
      <c r="J105" s="103"/>
      <c r="K105" s="88"/>
      <c r="L105" s="88"/>
      <c r="M105" s="81"/>
      <c r="N105" s="88"/>
      <c r="O105" s="81"/>
      <c r="P105" s="88"/>
      <c r="Q105" s="88"/>
      <c r="R105" s="73"/>
      <c r="S105" s="73"/>
      <c r="T105" s="73"/>
      <c r="U105" s="73"/>
      <c r="V105" s="73"/>
      <c r="W105" s="73"/>
      <c r="X105" s="104"/>
      <c r="Y105" s="73"/>
      <c r="Z105" s="205">
        <v>37427</v>
      </c>
      <c r="AA105" s="77">
        <v>36943</v>
      </c>
      <c r="AB105" s="77">
        <v>36623</v>
      </c>
      <c r="AC105" s="77">
        <v>36745</v>
      </c>
      <c r="AD105" s="77"/>
      <c r="AE105" s="77"/>
      <c r="AF105" s="77"/>
      <c r="AG105" s="37"/>
      <c r="AH105" s="37"/>
      <c r="AI105" s="83" t="s">
        <v>128</v>
      </c>
    </row>
    <row r="106" spans="1:35" ht="18.75">
      <c r="A106" s="68"/>
      <c r="B106" s="206" t="s">
        <v>348</v>
      </c>
      <c r="C106" s="187" t="s">
        <v>345</v>
      </c>
      <c r="D106" s="103"/>
      <c r="E106" s="103"/>
      <c r="F106" s="103"/>
      <c r="G106" s="103"/>
      <c r="H106" s="103"/>
      <c r="I106" s="103"/>
      <c r="J106" s="103"/>
      <c r="K106" s="88"/>
      <c r="L106" s="88"/>
      <c r="M106" s="81"/>
      <c r="N106" s="88"/>
      <c r="O106" s="81"/>
      <c r="P106" s="88"/>
      <c r="Q106" s="88"/>
      <c r="R106" s="73"/>
      <c r="S106" s="73"/>
      <c r="T106" s="73"/>
      <c r="U106" s="73"/>
      <c r="V106" s="73"/>
      <c r="W106" s="73"/>
      <c r="X106" s="104"/>
      <c r="Y106" s="73"/>
      <c r="Z106" s="205">
        <v>455</v>
      </c>
      <c r="AA106" s="205">
        <v>585</v>
      </c>
      <c r="AB106" s="205"/>
      <c r="AC106" s="205"/>
      <c r="AD106" s="205"/>
      <c r="AE106" s="205"/>
      <c r="AF106" s="205"/>
      <c r="AG106" s="37"/>
      <c r="AH106" s="37"/>
      <c r="AI106" s="83" t="s">
        <v>128</v>
      </c>
    </row>
    <row r="107" spans="1:35" ht="18.75">
      <c r="A107" s="68"/>
      <c r="B107" s="201" t="s">
        <v>353</v>
      </c>
      <c r="C107" s="102"/>
      <c r="D107" s="103"/>
      <c r="E107" s="103"/>
      <c r="F107" s="103"/>
      <c r="G107" s="103"/>
      <c r="H107" s="103"/>
      <c r="I107" s="103"/>
      <c r="J107" s="103"/>
      <c r="K107" s="88"/>
      <c r="L107" s="81"/>
      <c r="M107" s="81"/>
      <c r="N107" s="81"/>
      <c r="O107" s="81"/>
      <c r="P107" s="81"/>
      <c r="Q107" s="81"/>
      <c r="R107" s="73"/>
      <c r="S107" s="73"/>
      <c r="T107" s="73"/>
      <c r="U107" s="73"/>
      <c r="V107" s="73"/>
      <c r="W107" s="73"/>
      <c r="X107" s="104"/>
      <c r="Y107" s="73"/>
      <c r="Z107" s="207"/>
      <c r="AA107" s="207"/>
      <c r="AB107" s="82">
        <v>81.5887454433002</v>
      </c>
      <c r="AC107" s="82"/>
      <c r="AD107" s="82"/>
      <c r="AE107" s="136"/>
      <c r="AF107" s="124"/>
      <c r="AG107" s="37"/>
      <c r="AH107" s="37"/>
      <c r="AI107" s="83" t="s">
        <v>128</v>
      </c>
    </row>
    <row r="108" spans="1:35" ht="18.75">
      <c r="A108" s="68"/>
      <c r="B108" s="186" t="s">
        <v>354</v>
      </c>
      <c r="C108" s="187" t="s">
        <v>8</v>
      </c>
      <c r="D108" s="103"/>
      <c r="E108" s="103"/>
      <c r="F108" s="103"/>
      <c r="G108" s="103"/>
      <c r="H108" s="103"/>
      <c r="I108" s="103"/>
      <c r="J108" s="103"/>
      <c r="K108" s="88"/>
      <c r="L108" s="81"/>
      <c r="M108" s="81"/>
      <c r="N108" s="88"/>
      <c r="O108" s="81"/>
      <c r="P108" s="81"/>
      <c r="Q108" s="81"/>
      <c r="R108" s="81"/>
      <c r="S108" s="81"/>
      <c r="T108" s="73"/>
      <c r="U108" s="92"/>
      <c r="V108" s="92"/>
      <c r="W108" s="92"/>
      <c r="X108" s="92"/>
      <c r="Y108" s="92"/>
      <c r="Z108" s="205">
        <v>85.39999999999999</v>
      </c>
      <c r="AA108" s="82">
        <v>88.1</v>
      </c>
      <c r="AB108" s="82">
        <v>69.73615860226843</v>
      </c>
      <c r="AC108" s="82">
        <v>69.73615860226843</v>
      </c>
      <c r="AD108" s="82"/>
      <c r="AE108" s="124"/>
      <c r="AF108" s="124"/>
      <c r="AG108" s="37"/>
      <c r="AH108" s="37"/>
      <c r="AI108" s="83" t="s">
        <v>128</v>
      </c>
    </row>
    <row r="109" spans="1:35" ht="18.75">
      <c r="A109" s="68"/>
      <c r="B109" s="186" t="s">
        <v>355</v>
      </c>
      <c r="C109" s="187" t="s">
        <v>8</v>
      </c>
      <c r="D109" s="103"/>
      <c r="E109" s="103"/>
      <c r="F109" s="103"/>
      <c r="G109" s="103"/>
      <c r="H109" s="103"/>
      <c r="I109" s="103"/>
      <c r="J109" s="103"/>
      <c r="K109" s="88">
        <v>150</v>
      </c>
      <c r="L109" s="81">
        <v>152</v>
      </c>
      <c r="M109" s="81">
        <v>152</v>
      </c>
      <c r="N109" s="88">
        <v>152</v>
      </c>
      <c r="O109" s="81">
        <v>152</v>
      </c>
      <c r="P109" s="81">
        <v>152</v>
      </c>
      <c r="Q109" s="81">
        <v>152</v>
      </c>
      <c r="R109" s="81">
        <v>152</v>
      </c>
      <c r="S109" s="81">
        <v>152</v>
      </c>
      <c r="T109" s="73"/>
      <c r="U109" s="92">
        <v>152</v>
      </c>
      <c r="V109" s="92">
        <v>152</v>
      </c>
      <c r="W109" s="92"/>
      <c r="X109" s="92"/>
      <c r="Y109" s="92"/>
      <c r="Z109" s="205">
        <v>99.5</v>
      </c>
      <c r="AA109" s="82">
        <v>99.98</v>
      </c>
      <c r="AB109" s="82">
        <v>99.98</v>
      </c>
      <c r="AC109" s="82">
        <v>99.98</v>
      </c>
      <c r="AD109" s="82"/>
      <c r="AE109" s="82"/>
      <c r="AF109" s="82"/>
      <c r="AG109" s="37"/>
      <c r="AH109" s="37"/>
      <c r="AI109" s="83" t="s">
        <v>128</v>
      </c>
    </row>
    <row r="110" spans="1:35" ht="18.75">
      <c r="A110" s="68"/>
      <c r="B110" s="186" t="s">
        <v>356</v>
      </c>
      <c r="C110" s="187" t="s">
        <v>8</v>
      </c>
      <c r="D110" s="103"/>
      <c r="E110" s="103"/>
      <c r="F110" s="103"/>
      <c r="G110" s="103"/>
      <c r="H110" s="103"/>
      <c r="I110" s="103"/>
      <c r="J110" s="103"/>
      <c r="K110" s="88">
        <v>100</v>
      </c>
      <c r="L110" s="81">
        <v>100</v>
      </c>
      <c r="M110" s="81">
        <v>100</v>
      </c>
      <c r="N110" s="88">
        <v>100</v>
      </c>
      <c r="O110" s="81">
        <v>100</v>
      </c>
      <c r="P110" s="81">
        <v>100</v>
      </c>
      <c r="Q110" s="81">
        <v>100</v>
      </c>
      <c r="R110" s="81">
        <v>100</v>
      </c>
      <c r="S110" s="81">
        <v>100</v>
      </c>
      <c r="T110" s="73"/>
      <c r="U110" s="92">
        <v>100</v>
      </c>
      <c r="V110" s="92">
        <v>100</v>
      </c>
      <c r="W110" s="92"/>
      <c r="X110" s="92"/>
      <c r="Y110" s="92"/>
      <c r="Z110" s="205">
        <v>90.9</v>
      </c>
      <c r="AA110" s="82">
        <v>91.37078927875531</v>
      </c>
      <c r="AB110" s="82">
        <v>91.37078927875531</v>
      </c>
      <c r="AC110" s="82">
        <v>92.099691629072</v>
      </c>
      <c r="AD110" s="82"/>
      <c r="AE110" s="82"/>
      <c r="AF110" s="82"/>
      <c r="AG110" s="37"/>
      <c r="AH110" s="37"/>
      <c r="AI110" s="83" t="s">
        <v>128</v>
      </c>
    </row>
    <row r="111" spans="1:35" ht="18.75">
      <c r="A111" s="68"/>
      <c r="B111" s="186" t="s">
        <v>357</v>
      </c>
      <c r="C111" s="187" t="s">
        <v>8</v>
      </c>
      <c r="D111" s="103"/>
      <c r="E111" s="103"/>
      <c r="F111" s="103"/>
      <c r="G111" s="103">
        <v>8</v>
      </c>
      <c r="H111" s="103">
        <v>8</v>
      </c>
      <c r="I111" s="103"/>
      <c r="J111" s="103"/>
      <c r="K111" s="88">
        <v>9</v>
      </c>
      <c r="L111" s="81">
        <v>9</v>
      </c>
      <c r="M111" s="81">
        <v>9</v>
      </c>
      <c r="N111" s="88">
        <v>9</v>
      </c>
      <c r="O111" s="81">
        <v>9</v>
      </c>
      <c r="P111" s="81">
        <v>9</v>
      </c>
      <c r="Q111" s="81">
        <v>9</v>
      </c>
      <c r="R111" s="81">
        <v>9</v>
      </c>
      <c r="S111" s="81">
        <v>9</v>
      </c>
      <c r="T111" s="73"/>
      <c r="U111" s="92">
        <v>9</v>
      </c>
      <c r="V111" s="92">
        <v>9</v>
      </c>
      <c r="W111" s="92"/>
      <c r="X111" s="92"/>
      <c r="Y111" s="92"/>
      <c r="Z111" s="205">
        <v>60.4999508131206</v>
      </c>
      <c r="AA111" s="82">
        <v>61.15426958800453</v>
      </c>
      <c r="AB111" s="82">
        <v>61.15426958800453</v>
      </c>
      <c r="AC111" s="82">
        <v>61.5588113777213</v>
      </c>
      <c r="AD111" s="82"/>
      <c r="AE111" s="82"/>
      <c r="AF111" s="82"/>
      <c r="AG111" s="37"/>
      <c r="AH111" s="37"/>
      <c r="AI111" s="83" t="s">
        <v>128</v>
      </c>
    </row>
    <row r="112" spans="1:35" ht="18.75">
      <c r="A112" s="68"/>
      <c r="B112" s="208" t="s">
        <v>358</v>
      </c>
      <c r="C112" s="102" t="s">
        <v>8</v>
      </c>
      <c r="D112" s="103"/>
      <c r="E112" s="103"/>
      <c r="F112" s="103"/>
      <c r="G112" s="103"/>
      <c r="H112" s="103"/>
      <c r="I112" s="103"/>
      <c r="J112" s="103"/>
      <c r="K112" s="72">
        <v>100</v>
      </c>
      <c r="L112" s="72">
        <v>100</v>
      </c>
      <c r="M112" s="72">
        <v>100</v>
      </c>
      <c r="N112" s="72">
        <v>100</v>
      </c>
      <c r="O112" s="72">
        <v>100</v>
      </c>
      <c r="P112" s="72">
        <v>100</v>
      </c>
      <c r="Q112" s="72">
        <v>100</v>
      </c>
      <c r="R112" s="72">
        <v>100</v>
      </c>
      <c r="S112" s="72">
        <v>100</v>
      </c>
      <c r="T112" s="73"/>
      <c r="U112" s="88">
        <v>100</v>
      </c>
      <c r="V112" s="88">
        <v>100</v>
      </c>
      <c r="W112" s="88"/>
      <c r="X112" s="88"/>
      <c r="Y112" s="88"/>
      <c r="Z112" s="88"/>
      <c r="AA112" s="75"/>
      <c r="AB112" s="75"/>
      <c r="AC112" s="75"/>
      <c r="AD112" s="75"/>
      <c r="AE112" s="75"/>
      <c r="AF112" s="75"/>
      <c r="AG112" s="37"/>
      <c r="AH112" s="37"/>
      <c r="AI112" s="83" t="s">
        <v>128</v>
      </c>
    </row>
    <row r="113" spans="1:35" ht="18.75" hidden="1">
      <c r="A113" s="68"/>
      <c r="B113" s="208" t="s">
        <v>359</v>
      </c>
      <c r="C113" s="102" t="s">
        <v>8</v>
      </c>
      <c r="D113" s="103"/>
      <c r="E113" s="103"/>
      <c r="F113" s="103"/>
      <c r="G113" s="103"/>
      <c r="H113" s="103"/>
      <c r="I113" s="103"/>
      <c r="J113" s="103"/>
      <c r="K113" s="72">
        <v>99</v>
      </c>
      <c r="L113" s="72">
        <v>122</v>
      </c>
      <c r="M113" s="72"/>
      <c r="N113" s="72"/>
      <c r="O113" s="72"/>
      <c r="P113" s="72"/>
      <c r="Q113" s="72"/>
      <c r="R113" s="72"/>
      <c r="S113" s="72"/>
      <c r="T113" s="73"/>
      <c r="U113" s="88"/>
      <c r="V113" s="88"/>
      <c r="W113" s="88"/>
      <c r="X113" s="88"/>
      <c r="Y113" s="88"/>
      <c r="Z113" s="88"/>
      <c r="AA113" s="75"/>
      <c r="AB113" s="75"/>
      <c r="AC113" s="75"/>
      <c r="AD113" s="75"/>
      <c r="AE113" s="75"/>
      <c r="AF113" s="75"/>
      <c r="AG113" s="37"/>
      <c r="AH113" s="37"/>
      <c r="AI113" s="83" t="s">
        <v>128</v>
      </c>
    </row>
    <row r="114" spans="1:35" ht="18.75" hidden="1">
      <c r="A114" s="68"/>
      <c r="B114" s="208" t="s">
        <v>360</v>
      </c>
      <c r="C114" s="102" t="s">
        <v>8</v>
      </c>
      <c r="D114" s="209"/>
      <c r="E114" s="103">
        <v>29.58</v>
      </c>
      <c r="F114" s="103">
        <v>29.32</v>
      </c>
      <c r="G114" s="103">
        <v>29.6</v>
      </c>
      <c r="H114" s="103">
        <v>35.873</v>
      </c>
      <c r="I114" s="103">
        <v>41.4</v>
      </c>
      <c r="J114" s="103">
        <v>43.6</v>
      </c>
      <c r="K114" s="72">
        <v>43.646</v>
      </c>
      <c r="L114" s="72">
        <v>46.485</v>
      </c>
      <c r="M114" s="72"/>
      <c r="N114" s="72"/>
      <c r="O114" s="72"/>
      <c r="P114" s="72"/>
      <c r="Q114" s="72"/>
      <c r="R114" s="72"/>
      <c r="S114" s="72"/>
      <c r="T114" s="73"/>
      <c r="U114" s="88"/>
      <c r="V114" s="88"/>
      <c r="W114" s="88"/>
      <c r="X114" s="88"/>
      <c r="Y114" s="88"/>
      <c r="Z114" s="88"/>
      <c r="AA114" s="75"/>
      <c r="AB114" s="75"/>
      <c r="AC114" s="75"/>
      <c r="AD114" s="75"/>
      <c r="AE114" s="75"/>
      <c r="AF114" s="75"/>
      <c r="AG114" s="37"/>
      <c r="AH114" s="37"/>
      <c r="AI114" s="83" t="s">
        <v>128</v>
      </c>
    </row>
    <row r="115" spans="1:35" ht="18.75" hidden="1">
      <c r="A115" s="68"/>
      <c r="B115" s="208" t="s">
        <v>361</v>
      </c>
      <c r="C115" s="102" t="s">
        <v>8</v>
      </c>
      <c r="D115" s="209"/>
      <c r="E115" s="103">
        <v>1.06</v>
      </c>
      <c r="F115" s="103">
        <v>0.968</v>
      </c>
      <c r="G115" s="103">
        <v>0.819</v>
      </c>
      <c r="H115" s="103">
        <v>1.171</v>
      </c>
      <c r="I115" s="103">
        <v>1.135</v>
      </c>
      <c r="J115" s="103">
        <v>1.2</v>
      </c>
      <c r="K115" s="72">
        <v>2</v>
      </c>
      <c r="L115" s="72"/>
      <c r="M115" s="72"/>
      <c r="N115" s="72"/>
      <c r="O115" s="72"/>
      <c r="P115" s="72"/>
      <c r="Q115" s="72"/>
      <c r="R115" s="72"/>
      <c r="S115" s="72"/>
      <c r="T115" s="73"/>
      <c r="U115" s="88"/>
      <c r="V115" s="88"/>
      <c r="W115" s="88"/>
      <c r="X115" s="88"/>
      <c r="Y115" s="88"/>
      <c r="Z115" s="88"/>
      <c r="AA115" s="75"/>
      <c r="AB115" s="75"/>
      <c r="AC115" s="75"/>
      <c r="AD115" s="75"/>
      <c r="AE115" s="75"/>
      <c r="AF115" s="75"/>
      <c r="AG115" s="37"/>
      <c r="AH115" s="37"/>
      <c r="AI115" s="83" t="s">
        <v>128</v>
      </c>
    </row>
    <row r="116" spans="1:35" ht="18.75" hidden="1">
      <c r="A116" s="68"/>
      <c r="B116" s="208" t="s">
        <v>362</v>
      </c>
      <c r="C116" s="102" t="s">
        <v>8</v>
      </c>
      <c r="D116" s="209"/>
      <c r="E116" s="103">
        <v>15.3</v>
      </c>
      <c r="F116" s="103">
        <v>14.708</v>
      </c>
      <c r="G116" s="103">
        <v>15.657</v>
      </c>
      <c r="H116" s="103">
        <v>18.5</v>
      </c>
      <c r="I116" s="103">
        <v>20.7</v>
      </c>
      <c r="J116" s="103">
        <v>22.819</v>
      </c>
      <c r="K116" s="72">
        <v>22</v>
      </c>
      <c r="L116" s="72">
        <v>43.407</v>
      </c>
      <c r="M116" s="72"/>
      <c r="N116" s="72"/>
      <c r="O116" s="72"/>
      <c r="P116" s="72"/>
      <c r="Q116" s="72"/>
      <c r="R116" s="72"/>
      <c r="S116" s="72"/>
      <c r="T116" s="73"/>
      <c r="U116" s="88"/>
      <c r="V116" s="88"/>
      <c r="W116" s="88"/>
      <c r="X116" s="88"/>
      <c r="Y116" s="88"/>
      <c r="Z116" s="88"/>
      <c r="AA116" s="75"/>
      <c r="AB116" s="75"/>
      <c r="AC116" s="75"/>
      <c r="AD116" s="75"/>
      <c r="AE116" s="75"/>
      <c r="AF116" s="75"/>
      <c r="AG116" s="37"/>
      <c r="AH116" s="37"/>
      <c r="AI116" s="83" t="s">
        <v>128</v>
      </c>
    </row>
    <row r="117" spans="1:35" ht="18.75" hidden="1">
      <c r="A117" s="68"/>
      <c r="B117" s="208" t="s">
        <v>363</v>
      </c>
      <c r="C117" s="102" t="s">
        <v>8</v>
      </c>
      <c r="D117" s="209"/>
      <c r="E117" s="103">
        <v>1.891</v>
      </c>
      <c r="F117" s="103">
        <v>2.34</v>
      </c>
      <c r="G117" s="103">
        <v>2.273</v>
      </c>
      <c r="H117" s="103">
        <v>4.035</v>
      </c>
      <c r="I117" s="103">
        <v>6.08</v>
      </c>
      <c r="J117" s="103">
        <v>8.249</v>
      </c>
      <c r="K117" s="72">
        <v>7.985</v>
      </c>
      <c r="L117" s="72">
        <v>7.985</v>
      </c>
      <c r="M117" s="72"/>
      <c r="N117" s="72"/>
      <c r="O117" s="72"/>
      <c r="P117" s="72"/>
      <c r="Q117" s="72"/>
      <c r="R117" s="72"/>
      <c r="S117" s="72"/>
      <c r="T117" s="73"/>
      <c r="U117" s="88"/>
      <c r="V117" s="88"/>
      <c r="W117" s="88"/>
      <c r="X117" s="88"/>
      <c r="Y117" s="88"/>
      <c r="Z117" s="88"/>
      <c r="AA117" s="75"/>
      <c r="AB117" s="75"/>
      <c r="AC117" s="75"/>
      <c r="AD117" s="75"/>
      <c r="AE117" s="75"/>
      <c r="AF117" s="75"/>
      <c r="AG117" s="37"/>
      <c r="AH117" s="37"/>
      <c r="AI117" s="83" t="s">
        <v>128</v>
      </c>
    </row>
    <row r="118" spans="1:35" ht="18.75" hidden="1">
      <c r="A118" s="68"/>
      <c r="B118" s="208" t="s">
        <v>364</v>
      </c>
      <c r="C118" s="102" t="s">
        <v>8</v>
      </c>
      <c r="D118" s="209"/>
      <c r="E118" s="103">
        <v>1.77</v>
      </c>
      <c r="F118" s="103">
        <v>2.21</v>
      </c>
      <c r="G118" s="103">
        <v>2.16</v>
      </c>
      <c r="H118" s="103">
        <v>2.64</v>
      </c>
      <c r="I118" s="103">
        <v>5.01</v>
      </c>
      <c r="J118" s="103">
        <v>5.01</v>
      </c>
      <c r="K118" s="72">
        <v>7.293</v>
      </c>
      <c r="L118" s="72">
        <v>7.328</v>
      </c>
      <c r="M118" s="72"/>
      <c r="N118" s="72"/>
      <c r="O118" s="72"/>
      <c r="P118" s="72"/>
      <c r="Q118" s="72"/>
      <c r="R118" s="72"/>
      <c r="S118" s="72"/>
      <c r="T118" s="73"/>
      <c r="U118" s="88"/>
      <c r="V118" s="88"/>
      <c r="W118" s="88"/>
      <c r="X118" s="88"/>
      <c r="Y118" s="88"/>
      <c r="Z118" s="88"/>
      <c r="AA118" s="75"/>
      <c r="AB118" s="75"/>
      <c r="AC118" s="75"/>
      <c r="AD118" s="75"/>
      <c r="AE118" s="75"/>
      <c r="AF118" s="75"/>
      <c r="AG118" s="37"/>
      <c r="AH118" s="37"/>
      <c r="AI118" s="83" t="s">
        <v>128</v>
      </c>
    </row>
    <row r="119" spans="1:35" ht="18.75" hidden="1">
      <c r="A119" s="68"/>
      <c r="B119" s="208" t="s">
        <v>365</v>
      </c>
      <c r="C119" s="102" t="s">
        <v>8</v>
      </c>
      <c r="D119" s="209"/>
      <c r="E119" s="103">
        <v>2.06</v>
      </c>
      <c r="F119" s="103">
        <v>2.358</v>
      </c>
      <c r="G119" s="103">
        <v>2.43</v>
      </c>
      <c r="H119" s="103">
        <v>2.911</v>
      </c>
      <c r="I119" s="103">
        <v>4.109</v>
      </c>
      <c r="J119" s="103">
        <v>4.193</v>
      </c>
      <c r="K119" s="72">
        <v>4.3</v>
      </c>
      <c r="L119" s="72"/>
      <c r="M119" s="72"/>
      <c r="N119" s="72"/>
      <c r="O119" s="72"/>
      <c r="P119" s="72"/>
      <c r="Q119" s="72"/>
      <c r="R119" s="72"/>
      <c r="S119" s="72"/>
      <c r="T119" s="73"/>
      <c r="U119" s="88"/>
      <c r="V119" s="88"/>
      <c r="W119" s="88"/>
      <c r="X119" s="88"/>
      <c r="Y119" s="88"/>
      <c r="Z119" s="88"/>
      <c r="AA119" s="75"/>
      <c r="AB119" s="75"/>
      <c r="AC119" s="75"/>
      <c r="AD119" s="75"/>
      <c r="AE119" s="75"/>
      <c r="AF119" s="75"/>
      <c r="AG119" s="37"/>
      <c r="AH119" s="37"/>
      <c r="AI119" s="83" t="s">
        <v>128</v>
      </c>
    </row>
    <row r="120" spans="1:35" ht="18.75" hidden="1">
      <c r="A120" s="68"/>
      <c r="B120" s="208" t="s">
        <v>366</v>
      </c>
      <c r="C120" s="102" t="s">
        <v>8</v>
      </c>
      <c r="D120" s="209"/>
      <c r="E120" s="103">
        <v>1.98</v>
      </c>
      <c r="F120" s="103">
        <v>2.26</v>
      </c>
      <c r="G120" s="103">
        <v>2.28</v>
      </c>
      <c r="H120" s="103">
        <v>2.51</v>
      </c>
      <c r="I120" s="103">
        <v>1.59</v>
      </c>
      <c r="J120" s="103">
        <v>3.2</v>
      </c>
      <c r="K120" s="72">
        <v>3.5</v>
      </c>
      <c r="L120" s="72"/>
      <c r="M120" s="72"/>
      <c r="N120" s="72"/>
      <c r="O120" s="72"/>
      <c r="P120" s="72"/>
      <c r="Q120" s="72"/>
      <c r="R120" s="72"/>
      <c r="S120" s="72"/>
      <c r="T120" s="73"/>
      <c r="U120" s="88"/>
      <c r="V120" s="88"/>
      <c r="W120" s="88"/>
      <c r="X120" s="88"/>
      <c r="Y120" s="88"/>
      <c r="Z120" s="88"/>
      <c r="AA120" s="75"/>
      <c r="AB120" s="75"/>
      <c r="AC120" s="75"/>
      <c r="AD120" s="75"/>
      <c r="AE120" s="75"/>
      <c r="AF120" s="75"/>
      <c r="AG120" s="37"/>
      <c r="AH120" s="37"/>
      <c r="AI120" s="83" t="s">
        <v>128</v>
      </c>
    </row>
    <row r="121" spans="1:35" ht="18.75" hidden="1">
      <c r="A121" s="68"/>
      <c r="B121" s="208" t="s">
        <v>367</v>
      </c>
      <c r="C121" s="102" t="s">
        <v>8</v>
      </c>
      <c r="D121" s="209"/>
      <c r="E121" s="103"/>
      <c r="F121" s="103"/>
      <c r="G121" s="103"/>
      <c r="H121" s="103"/>
      <c r="I121" s="103"/>
      <c r="J121" s="103"/>
      <c r="K121" s="72"/>
      <c r="L121" s="72"/>
      <c r="M121" s="72"/>
      <c r="N121" s="72"/>
      <c r="O121" s="72"/>
      <c r="P121" s="72"/>
      <c r="Q121" s="72"/>
      <c r="R121" s="72"/>
      <c r="S121" s="72"/>
      <c r="T121" s="73"/>
      <c r="U121" s="88"/>
      <c r="V121" s="88"/>
      <c r="W121" s="88"/>
      <c r="X121" s="88"/>
      <c r="Y121" s="88"/>
      <c r="Z121" s="88"/>
      <c r="AA121" s="75"/>
      <c r="AB121" s="75"/>
      <c r="AC121" s="75"/>
      <c r="AD121" s="75"/>
      <c r="AE121" s="75"/>
      <c r="AF121" s="75"/>
      <c r="AG121" s="37"/>
      <c r="AH121" s="37"/>
      <c r="AI121" s="83" t="s">
        <v>128</v>
      </c>
    </row>
    <row r="122" spans="1:35" ht="18.75" hidden="1">
      <c r="A122" s="68"/>
      <c r="B122" s="208" t="s">
        <v>368</v>
      </c>
      <c r="C122" s="102" t="s">
        <v>8</v>
      </c>
      <c r="D122" s="209"/>
      <c r="E122" s="103">
        <v>3.1</v>
      </c>
      <c r="F122" s="103">
        <v>3.2</v>
      </c>
      <c r="G122" s="103">
        <v>3.149</v>
      </c>
      <c r="H122" s="103">
        <v>3.232</v>
      </c>
      <c r="I122" s="103">
        <v>3.3</v>
      </c>
      <c r="J122" s="103">
        <v>3.35</v>
      </c>
      <c r="K122" s="72">
        <v>3.4</v>
      </c>
      <c r="L122" s="72"/>
      <c r="M122" s="72"/>
      <c r="N122" s="72"/>
      <c r="O122" s="72"/>
      <c r="P122" s="72"/>
      <c r="Q122" s="72"/>
      <c r="R122" s="72"/>
      <c r="S122" s="72"/>
      <c r="T122" s="73"/>
      <c r="U122" s="88"/>
      <c r="V122" s="88"/>
      <c r="W122" s="88"/>
      <c r="X122" s="88"/>
      <c r="Y122" s="88"/>
      <c r="Z122" s="88"/>
      <c r="AA122" s="75"/>
      <c r="AB122" s="75"/>
      <c r="AC122" s="75"/>
      <c r="AD122" s="75"/>
      <c r="AE122" s="75"/>
      <c r="AF122" s="75"/>
      <c r="AG122" s="37"/>
      <c r="AH122" s="37"/>
      <c r="AI122" s="83" t="s">
        <v>128</v>
      </c>
    </row>
    <row r="123" spans="1:35" ht="18.75" hidden="1">
      <c r="A123" s="68"/>
      <c r="B123" s="208" t="s">
        <v>369</v>
      </c>
      <c r="C123" s="102" t="s">
        <v>8</v>
      </c>
      <c r="D123" s="209"/>
      <c r="E123" s="103">
        <v>94</v>
      </c>
      <c r="F123" s="103">
        <v>95</v>
      </c>
      <c r="G123" s="103">
        <v>95</v>
      </c>
      <c r="H123" s="103">
        <v>96</v>
      </c>
      <c r="I123" s="103">
        <v>96</v>
      </c>
      <c r="J123" s="103">
        <v>96</v>
      </c>
      <c r="K123" s="72">
        <v>97</v>
      </c>
      <c r="L123" s="72"/>
      <c r="M123" s="72"/>
      <c r="N123" s="72"/>
      <c r="O123" s="72"/>
      <c r="P123" s="72"/>
      <c r="Q123" s="72"/>
      <c r="R123" s="72"/>
      <c r="S123" s="72"/>
      <c r="T123" s="73"/>
      <c r="U123" s="88"/>
      <c r="V123" s="88"/>
      <c r="W123" s="88"/>
      <c r="X123" s="88"/>
      <c r="Y123" s="88"/>
      <c r="Z123" s="88"/>
      <c r="AA123" s="75"/>
      <c r="AB123" s="75"/>
      <c r="AC123" s="75"/>
      <c r="AD123" s="75"/>
      <c r="AE123" s="75"/>
      <c r="AF123" s="75"/>
      <c r="AG123" s="37"/>
      <c r="AH123" s="37"/>
      <c r="AI123" s="83" t="s">
        <v>128</v>
      </c>
    </row>
    <row r="124" spans="1:35" ht="18.75">
      <c r="A124" s="68"/>
      <c r="B124" s="101" t="s">
        <v>370</v>
      </c>
      <c r="C124" s="102"/>
      <c r="D124" s="209"/>
      <c r="E124" s="103"/>
      <c r="F124" s="103"/>
      <c r="G124" s="103"/>
      <c r="H124" s="103"/>
      <c r="I124" s="103"/>
      <c r="J124" s="103"/>
      <c r="K124" s="72"/>
      <c r="L124" s="72"/>
      <c r="M124" s="72"/>
      <c r="N124" s="72"/>
      <c r="O124" s="72"/>
      <c r="P124" s="72"/>
      <c r="Q124" s="72"/>
      <c r="R124" s="72"/>
      <c r="S124" s="72"/>
      <c r="T124" s="73"/>
      <c r="U124" s="88"/>
      <c r="V124" s="88"/>
      <c r="W124" s="88"/>
      <c r="X124" s="88"/>
      <c r="Y124" s="88"/>
      <c r="Z124" s="88"/>
      <c r="AA124" s="75"/>
      <c r="AB124" s="75"/>
      <c r="AC124" s="75"/>
      <c r="AD124" s="75"/>
      <c r="AE124" s="75"/>
      <c r="AF124" s="75"/>
      <c r="AG124" s="37"/>
      <c r="AH124" s="37"/>
      <c r="AI124" s="83" t="s">
        <v>128</v>
      </c>
    </row>
    <row r="125" spans="1:35" ht="18.75">
      <c r="A125" s="68"/>
      <c r="B125" s="101" t="s">
        <v>371</v>
      </c>
      <c r="C125" s="102" t="s">
        <v>8</v>
      </c>
      <c r="D125" s="209"/>
      <c r="E125" s="103"/>
      <c r="F125" s="103"/>
      <c r="G125" s="103"/>
      <c r="H125" s="103"/>
      <c r="I125" s="103"/>
      <c r="J125" s="103"/>
      <c r="K125" s="72"/>
      <c r="L125" s="72"/>
      <c r="M125" s="72"/>
      <c r="N125" s="72"/>
      <c r="O125" s="72"/>
      <c r="P125" s="72"/>
      <c r="Q125" s="72"/>
      <c r="R125" s="88">
        <v>13.8</v>
      </c>
      <c r="S125" s="88">
        <f>U125</f>
        <v>25.3</v>
      </c>
      <c r="T125" s="73"/>
      <c r="U125" s="88">
        <v>25.3</v>
      </c>
      <c r="V125" s="88">
        <v>36.5</v>
      </c>
      <c r="W125" s="88"/>
      <c r="X125" s="88"/>
      <c r="Y125" s="88"/>
      <c r="Z125" s="88"/>
      <c r="AA125" s="75"/>
      <c r="AB125" s="75"/>
      <c r="AC125" s="75"/>
      <c r="AD125" s="75"/>
      <c r="AE125" s="75"/>
      <c r="AF125" s="75"/>
      <c r="AG125" s="37"/>
      <c r="AH125" s="37"/>
      <c r="AI125" s="83" t="s">
        <v>128</v>
      </c>
    </row>
    <row r="126" spans="1:35" ht="18.75">
      <c r="A126" s="68"/>
      <c r="B126" s="101" t="s">
        <v>355</v>
      </c>
      <c r="C126" s="102" t="s">
        <v>8</v>
      </c>
      <c r="D126" s="209"/>
      <c r="E126" s="103"/>
      <c r="F126" s="103"/>
      <c r="G126" s="103"/>
      <c r="H126" s="103"/>
      <c r="I126" s="103"/>
      <c r="J126" s="103"/>
      <c r="K126" s="72"/>
      <c r="L126" s="72"/>
      <c r="M126" s="72"/>
      <c r="N126" s="72"/>
      <c r="O126" s="72"/>
      <c r="P126" s="72"/>
      <c r="Q126" s="72"/>
      <c r="R126" s="88">
        <v>48.2</v>
      </c>
      <c r="S126" s="88">
        <f>U126</f>
        <v>67.1</v>
      </c>
      <c r="T126" s="73"/>
      <c r="U126" s="88">
        <v>67.1</v>
      </c>
      <c r="V126" s="88">
        <v>72.5</v>
      </c>
      <c r="W126" s="88"/>
      <c r="X126" s="88"/>
      <c r="Y126" s="88"/>
      <c r="Z126" s="88"/>
      <c r="AA126" s="75"/>
      <c r="AB126" s="75"/>
      <c r="AC126" s="75"/>
      <c r="AD126" s="75"/>
      <c r="AE126" s="75"/>
      <c r="AF126" s="75"/>
      <c r="AG126" s="37"/>
      <c r="AH126" s="37"/>
      <c r="AI126" s="83" t="s">
        <v>128</v>
      </c>
    </row>
    <row r="127" spans="1:35" ht="18.75">
      <c r="A127" s="68"/>
      <c r="B127" s="101" t="s">
        <v>356</v>
      </c>
      <c r="C127" s="102" t="s">
        <v>8</v>
      </c>
      <c r="D127" s="209"/>
      <c r="E127" s="103"/>
      <c r="F127" s="103"/>
      <c r="G127" s="103"/>
      <c r="H127" s="103"/>
      <c r="I127" s="103"/>
      <c r="J127" s="103"/>
      <c r="K127" s="72"/>
      <c r="L127" s="72"/>
      <c r="M127" s="72"/>
      <c r="N127" s="72"/>
      <c r="O127" s="72"/>
      <c r="P127" s="72"/>
      <c r="Q127" s="72"/>
      <c r="R127" s="88">
        <v>25.6</v>
      </c>
      <c r="S127" s="88">
        <f>U127</f>
        <v>42.9</v>
      </c>
      <c r="T127" s="73"/>
      <c r="U127" s="88">
        <v>42.9</v>
      </c>
      <c r="V127" s="88">
        <v>59.5</v>
      </c>
      <c r="W127" s="88"/>
      <c r="X127" s="88"/>
      <c r="Y127" s="88"/>
      <c r="Z127" s="88"/>
      <c r="AA127" s="75"/>
      <c r="AB127" s="75"/>
      <c r="AC127" s="75"/>
      <c r="AD127" s="75"/>
      <c r="AE127" s="75"/>
      <c r="AF127" s="75"/>
      <c r="AG127" s="37"/>
      <c r="AH127" s="37"/>
      <c r="AI127" s="83" t="s">
        <v>128</v>
      </c>
    </row>
    <row r="128" spans="1:35" ht="18.75">
      <c r="A128" s="68"/>
      <c r="B128" s="101" t="s">
        <v>357</v>
      </c>
      <c r="C128" s="102" t="s">
        <v>8</v>
      </c>
      <c r="D128" s="209"/>
      <c r="E128" s="103"/>
      <c r="F128" s="103"/>
      <c r="G128" s="103"/>
      <c r="H128" s="103"/>
      <c r="I128" s="103"/>
      <c r="J128" s="103"/>
      <c r="K128" s="72"/>
      <c r="L128" s="72"/>
      <c r="M128" s="72"/>
      <c r="N128" s="72"/>
      <c r="O128" s="72"/>
      <c r="P128" s="72"/>
      <c r="Q128" s="72"/>
      <c r="R128" s="88">
        <v>14.6</v>
      </c>
      <c r="S128" s="88">
        <f>U128</f>
        <v>24.4</v>
      </c>
      <c r="T128" s="73"/>
      <c r="U128" s="88">
        <v>24.4</v>
      </c>
      <c r="V128" s="88">
        <v>31.7</v>
      </c>
      <c r="W128" s="88"/>
      <c r="X128" s="88"/>
      <c r="Y128" s="88"/>
      <c r="Z128" s="88"/>
      <c r="AA128" s="75"/>
      <c r="AB128" s="75"/>
      <c r="AC128" s="75"/>
      <c r="AD128" s="75"/>
      <c r="AE128" s="75"/>
      <c r="AF128" s="75"/>
      <c r="AG128" s="37"/>
      <c r="AH128" s="37"/>
      <c r="AI128" s="83" t="s">
        <v>128</v>
      </c>
    </row>
    <row r="129" spans="1:35" ht="18.75">
      <c r="A129" s="68"/>
      <c r="B129" s="210" t="s">
        <v>372</v>
      </c>
      <c r="C129" s="70" t="s">
        <v>373</v>
      </c>
      <c r="D129" s="71"/>
      <c r="E129" s="71"/>
      <c r="F129" s="71"/>
      <c r="G129" s="71"/>
      <c r="H129" s="71"/>
      <c r="I129" s="71"/>
      <c r="J129" s="71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88"/>
      <c r="V129" s="88"/>
      <c r="W129" s="88"/>
      <c r="X129" s="88"/>
      <c r="Y129" s="88"/>
      <c r="Z129" s="88"/>
      <c r="AA129" s="88"/>
      <c r="AB129" s="72">
        <v>330</v>
      </c>
      <c r="AC129" s="72">
        <v>346</v>
      </c>
      <c r="AD129" s="72"/>
      <c r="AE129" s="72"/>
      <c r="AF129" s="72"/>
      <c r="AG129" s="37"/>
      <c r="AH129" s="37"/>
      <c r="AI129" s="83" t="s">
        <v>128</v>
      </c>
    </row>
    <row r="130" spans="1:35" ht="18.75">
      <c r="A130" s="68"/>
      <c r="B130" s="211" t="s">
        <v>374</v>
      </c>
      <c r="C130" s="70" t="s">
        <v>375</v>
      </c>
      <c r="D130" s="76"/>
      <c r="E130" s="76"/>
      <c r="F130" s="76"/>
      <c r="G130" s="76"/>
      <c r="H130" s="76"/>
      <c r="I130" s="76"/>
      <c r="J130" s="76"/>
      <c r="K130" s="67"/>
      <c r="L130" s="67"/>
      <c r="M130" s="67"/>
      <c r="N130" s="67"/>
      <c r="O130" s="67"/>
      <c r="P130" s="67"/>
      <c r="Q130" s="67"/>
      <c r="R130" s="71"/>
      <c r="S130" s="71"/>
      <c r="T130" s="71"/>
      <c r="U130" s="71"/>
      <c r="V130" s="71"/>
      <c r="W130" s="71"/>
      <c r="X130" s="71"/>
      <c r="Y130" s="71"/>
      <c r="Z130" s="71"/>
      <c r="AA130" s="88"/>
      <c r="AB130" s="72">
        <v>78</v>
      </c>
      <c r="AC130" s="72">
        <v>83</v>
      </c>
      <c r="AD130" s="72"/>
      <c r="AE130" s="72"/>
      <c r="AF130" s="72"/>
      <c r="AG130" s="37"/>
      <c r="AH130" s="37"/>
      <c r="AI130" s="83" t="s">
        <v>128</v>
      </c>
    </row>
    <row r="131" spans="1:35" ht="18.75">
      <c r="A131" s="68"/>
      <c r="B131" s="211" t="s">
        <v>376</v>
      </c>
      <c r="C131" s="70" t="s">
        <v>375</v>
      </c>
      <c r="D131" s="212"/>
      <c r="E131" s="212"/>
      <c r="F131" s="212"/>
      <c r="G131" s="212"/>
      <c r="H131" s="212"/>
      <c r="I131" s="212"/>
      <c r="J131" s="212"/>
      <c r="K131" s="212"/>
      <c r="L131" s="212"/>
      <c r="M131" s="212"/>
      <c r="N131" s="212"/>
      <c r="O131" s="212"/>
      <c r="P131" s="212"/>
      <c r="Q131" s="212"/>
      <c r="R131" s="212"/>
      <c r="S131" s="212"/>
      <c r="T131" s="212"/>
      <c r="U131" s="212"/>
      <c r="V131" s="212"/>
      <c r="W131" s="212"/>
      <c r="X131" s="212"/>
      <c r="Y131" s="212"/>
      <c r="Z131" s="212"/>
      <c r="AA131" s="212"/>
      <c r="AB131" s="212">
        <v>161</v>
      </c>
      <c r="AC131" s="212">
        <v>168</v>
      </c>
      <c r="AD131" s="212"/>
      <c r="AE131" s="212"/>
      <c r="AF131" s="212"/>
      <c r="AG131" s="37"/>
      <c r="AH131" s="37"/>
      <c r="AI131" s="83" t="s">
        <v>128</v>
      </c>
    </row>
    <row r="132" spans="1:35" ht="18.75">
      <c r="A132" s="212"/>
      <c r="B132" s="212" t="s">
        <v>377</v>
      </c>
      <c r="C132" s="213" t="s">
        <v>375</v>
      </c>
      <c r="D132" s="212"/>
      <c r="E132" s="212"/>
      <c r="F132" s="212"/>
      <c r="G132" s="212"/>
      <c r="H132" s="212"/>
      <c r="I132" s="212"/>
      <c r="J132" s="212"/>
      <c r="K132" s="212"/>
      <c r="L132" s="212"/>
      <c r="M132" s="212"/>
      <c r="N132" s="212"/>
      <c r="O132" s="212"/>
      <c r="P132" s="212"/>
      <c r="Q132" s="212"/>
      <c r="R132" s="212"/>
      <c r="S132" s="212"/>
      <c r="T132" s="212"/>
      <c r="U132" s="212"/>
      <c r="V132" s="212"/>
      <c r="W132" s="212"/>
      <c r="X132" s="212"/>
      <c r="Y132" s="212"/>
      <c r="Z132" s="212"/>
      <c r="AA132" s="212"/>
      <c r="AB132" s="212">
        <v>74</v>
      </c>
      <c r="AC132" s="212">
        <v>76</v>
      </c>
      <c r="AD132" s="212"/>
      <c r="AE132" s="212"/>
      <c r="AF132" s="212"/>
      <c r="AG132" s="37"/>
      <c r="AH132" s="37"/>
      <c r="AI132" s="83" t="s">
        <v>128</v>
      </c>
    </row>
    <row r="133" spans="1:35" ht="18.75">
      <c r="A133" s="212"/>
      <c r="B133" s="5" t="s">
        <v>378</v>
      </c>
      <c r="C133" s="213" t="s">
        <v>375</v>
      </c>
      <c r="D133" s="212"/>
      <c r="E133" s="212"/>
      <c r="F133" s="212"/>
      <c r="G133" s="212"/>
      <c r="H133" s="212"/>
      <c r="I133" s="212"/>
      <c r="J133" s="212"/>
      <c r="K133" s="212"/>
      <c r="L133" s="212"/>
      <c r="M133" s="212"/>
      <c r="N133" s="212"/>
      <c r="O133" s="212"/>
      <c r="P133" s="212"/>
      <c r="Q133" s="212"/>
      <c r="R133" s="212"/>
      <c r="S133" s="212"/>
      <c r="T133" s="212"/>
      <c r="U133" s="212"/>
      <c r="V133" s="212"/>
      <c r="W133" s="212"/>
      <c r="X133" s="212"/>
      <c r="Y133" s="212"/>
      <c r="Z133" s="212"/>
      <c r="AA133" s="212"/>
      <c r="AB133" s="212">
        <v>17</v>
      </c>
      <c r="AC133" s="212">
        <v>19</v>
      </c>
      <c r="AD133" s="212"/>
      <c r="AE133" s="212"/>
      <c r="AF133" s="212"/>
      <c r="AG133" s="37"/>
      <c r="AH133" s="37"/>
      <c r="AI133" s="83" t="s">
        <v>128</v>
      </c>
    </row>
  </sheetData>
  <sheetProtection/>
  <mergeCells count="3">
    <mergeCell ref="A3:AI3"/>
    <mergeCell ref="A2:AI2"/>
    <mergeCell ref="A1:AI1"/>
  </mergeCells>
  <printOptions/>
  <pageMargins left="0.7" right="0.34" top="0.45" bottom="0.57" header="0.3" footer="0.3"/>
  <pageSetup fitToHeight="0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5.28125" style="331" customWidth="1"/>
    <col min="2" max="2" width="0" style="331" hidden="1" customWidth="1"/>
    <col min="3" max="3" width="35.7109375" style="331" customWidth="1"/>
    <col min="4" max="6" width="14.28125" style="331" customWidth="1"/>
    <col min="7" max="7" width="15.7109375" style="331" customWidth="1"/>
    <col min="8" max="8" width="13.28125" style="331" customWidth="1"/>
    <col min="9" max="16384" width="9.140625" style="331" customWidth="1"/>
  </cols>
  <sheetData>
    <row r="1" spans="1:8" ht="18.75">
      <c r="A1" s="481" t="s">
        <v>738</v>
      </c>
      <c r="B1" s="481"/>
      <c r="C1" s="481"/>
      <c r="D1" s="481"/>
      <c r="E1" s="481"/>
      <c r="F1" s="481"/>
      <c r="G1" s="481"/>
      <c r="H1" s="481"/>
    </row>
    <row r="2" spans="1:8" ht="20.25" customHeight="1">
      <c r="A2" s="462" t="s">
        <v>737</v>
      </c>
      <c r="B2" s="462"/>
      <c r="C2" s="462"/>
      <c r="D2" s="462"/>
      <c r="E2" s="462"/>
      <c r="F2" s="462"/>
      <c r="G2" s="462"/>
      <c r="H2" s="462"/>
    </row>
    <row r="3" spans="1:8" ht="20.25">
      <c r="A3" s="461" t="s">
        <v>741</v>
      </c>
      <c r="B3" s="462"/>
      <c r="C3" s="462"/>
      <c r="D3" s="462"/>
      <c r="E3" s="462"/>
      <c r="F3" s="462"/>
      <c r="G3" s="462"/>
      <c r="H3" s="462"/>
    </row>
    <row r="4" spans="1:7" ht="22.5">
      <c r="A4" s="59"/>
      <c r="B4" s="332"/>
      <c r="D4" s="332"/>
      <c r="G4" s="60" t="s">
        <v>156</v>
      </c>
    </row>
    <row r="5" spans="1:8" ht="37.5">
      <c r="A5" s="333" t="s">
        <v>34</v>
      </c>
      <c r="B5" s="334" t="s">
        <v>158</v>
      </c>
      <c r="C5" s="334" t="s">
        <v>159</v>
      </c>
      <c r="D5" s="333">
        <v>2019</v>
      </c>
      <c r="E5" s="336" t="s">
        <v>210</v>
      </c>
      <c r="F5" s="336" t="s">
        <v>670</v>
      </c>
      <c r="G5" s="336" t="s">
        <v>671</v>
      </c>
      <c r="H5" s="336" t="s">
        <v>646</v>
      </c>
    </row>
    <row r="6" spans="1:8" ht="27" customHeight="1">
      <c r="A6" s="337">
        <v>1</v>
      </c>
      <c r="B6" s="338" t="s">
        <v>160</v>
      </c>
      <c r="C6" s="339" t="s">
        <v>27</v>
      </c>
      <c r="D6" s="340"/>
      <c r="E6" s="340"/>
      <c r="F6" s="48"/>
      <c r="G6" s="48"/>
      <c r="H6" s="48"/>
    </row>
    <row r="7" spans="1:8" ht="27" customHeight="1">
      <c r="A7" s="337">
        <v>2</v>
      </c>
      <c r="B7" s="339" t="s">
        <v>161</v>
      </c>
      <c r="C7" s="339" t="s">
        <v>20</v>
      </c>
      <c r="D7" s="340"/>
      <c r="E7" s="340"/>
      <c r="F7" s="48"/>
      <c r="G7" s="48"/>
      <c r="H7" s="48"/>
    </row>
    <row r="8" spans="1:8" ht="27" customHeight="1">
      <c r="A8" s="337">
        <v>3</v>
      </c>
      <c r="B8" s="339" t="s">
        <v>162</v>
      </c>
      <c r="C8" s="339" t="s">
        <v>21</v>
      </c>
      <c r="D8" s="340"/>
      <c r="E8" s="340"/>
      <c r="F8" s="48"/>
      <c r="G8" s="48"/>
      <c r="H8" s="48"/>
    </row>
    <row r="9" spans="1:8" ht="27" customHeight="1">
      <c r="A9" s="337">
        <v>4</v>
      </c>
      <c r="B9" s="339" t="s">
        <v>163</v>
      </c>
      <c r="C9" s="339" t="s">
        <v>559</v>
      </c>
      <c r="D9" s="340"/>
      <c r="E9" s="340"/>
      <c r="F9" s="48"/>
      <c r="G9" s="48"/>
      <c r="H9" s="48"/>
    </row>
    <row r="10" spans="1:8" ht="27" customHeight="1">
      <c r="A10" s="337">
        <v>5</v>
      </c>
      <c r="B10" s="339" t="s">
        <v>164</v>
      </c>
      <c r="C10" s="339" t="s">
        <v>560</v>
      </c>
      <c r="D10" s="340"/>
      <c r="E10" s="340"/>
      <c r="F10" s="48"/>
      <c r="G10" s="48"/>
      <c r="H10" s="48"/>
    </row>
    <row r="11" spans="1:8" ht="27" customHeight="1">
      <c r="A11" s="337">
        <v>6</v>
      </c>
      <c r="B11" s="339" t="s">
        <v>165</v>
      </c>
      <c r="C11" s="339" t="s">
        <v>561</v>
      </c>
      <c r="D11" s="340"/>
      <c r="E11" s="340"/>
      <c r="F11" s="48"/>
      <c r="G11" s="48"/>
      <c r="H11" s="48"/>
    </row>
    <row r="12" spans="1:8" ht="27" customHeight="1">
      <c r="A12" s="337">
        <v>7</v>
      </c>
      <c r="B12" s="339" t="s">
        <v>166</v>
      </c>
      <c r="C12" s="339" t="s">
        <v>562</v>
      </c>
      <c r="D12" s="340"/>
      <c r="E12" s="340"/>
      <c r="F12" s="48"/>
      <c r="G12" s="48"/>
      <c r="H12" s="48"/>
    </row>
    <row r="13" spans="1:8" ht="27" customHeight="1">
      <c r="A13" s="337">
        <v>8</v>
      </c>
      <c r="B13" s="339" t="s">
        <v>167</v>
      </c>
      <c r="C13" s="339" t="s">
        <v>137</v>
      </c>
      <c r="D13" s="340"/>
      <c r="E13" s="340"/>
      <c r="F13" s="48"/>
      <c r="G13" s="48"/>
      <c r="H13" s="48"/>
    </row>
    <row r="14" spans="1:8" ht="27" customHeight="1">
      <c r="A14" s="337"/>
      <c r="B14" s="339" t="s">
        <v>206</v>
      </c>
      <c r="C14" s="339"/>
      <c r="D14" s="340"/>
      <c r="E14" s="340"/>
      <c r="F14" s="48"/>
      <c r="G14" s="48"/>
      <c r="H14" s="48"/>
    </row>
    <row r="15" spans="1:8" ht="27" customHeight="1">
      <c r="A15" s="337"/>
      <c r="B15" s="339" t="s">
        <v>207</v>
      </c>
      <c r="C15" s="339"/>
      <c r="D15" s="340"/>
      <c r="E15" s="340"/>
      <c r="F15" s="48"/>
      <c r="G15" s="48"/>
      <c r="H15" s="48"/>
    </row>
    <row r="16" spans="1:8" ht="27" customHeight="1">
      <c r="A16" s="337"/>
      <c r="B16" s="339" t="s">
        <v>208</v>
      </c>
      <c r="C16" s="339"/>
      <c r="D16" s="340"/>
      <c r="E16" s="340"/>
      <c r="F16" s="48"/>
      <c r="G16" s="48"/>
      <c r="H16" s="48"/>
    </row>
    <row r="17" spans="1:8" ht="27" customHeight="1">
      <c r="A17" s="337"/>
      <c r="B17" s="339" t="s">
        <v>209</v>
      </c>
      <c r="C17" s="339"/>
      <c r="D17" s="340"/>
      <c r="E17" s="340"/>
      <c r="F17" s="48"/>
      <c r="G17" s="48"/>
      <c r="H17" s="48"/>
    </row>
    <row r="18" spans="1:8" ht="23.25" customHeight="1">
      <c r="A18" s="458" t="s">
        <v>212</v>
      </c>
      <c r="B18" s="459"/>
      <c r="C18" s="460"/>
      <c r="D18" s="341"/>
      <c r="E18" s="48"/>
      <c r="F18" s="48"/>
      <c r="G18" s="48"/>
      <c r="H18" s="48"/>
    </row>
  </sheetData>
  <sheetProtection/>
  <mergeCells count="4">
    <mergeCell ref="A18:C18"/>
    <mergeCell ref="A3:H3"/>
    <mergeCell ref="A1:H1"/>
    <mergeCell ref="A2:H2"/>
  </mergeCells>
  <printOptions/>
  <pageMargins left="0.7" right="0.26" top="0.75" bottom="0.75" header="0.3" footer="0.3"/>
  <pageSetup fitToHeight="0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5.28125" style="0" customWidth="1"/>
    <col min="2" max="2" width="0" style="0" hidden="1" customWidth="1"/>
    <col min="3" max="3" width="40.8515625" style="0" customWidth="1"/>
    <col min="4" max="4" width="15.8515625" style="0" hidden="1" customWidth="1"/>
    <col min="5" max="6" width="15.8515625" style="0" customWidth="1"/>
    <col min="7" max="7" width="14.8515625" style="0" customWidth="1"/>
  </cols>
  <sheetData>
    <row r="1" spans="1:7" ht="18.75">
      <c r="A1" s="465" t="s">
        <v>740</v>
      </c>
      <c r="B1" s="465"/>
      <c r="C1" s="465"/>
      <c r="D1" s="465"/>
      <c r="E1" s="465"/>
      <c r="F1" s="465"/>
      <c r="G1" s="465"/>
    </row>
    <row r="2" spans="1:7" ht="44.25" customHeight="1">
      <c r="A2" s="462" t="s">
        <v>739</v>
      </c>
      <c r="B2" s="462"/>
      <c r="C2" s="462"/>
      <c r="D2" s="462"/>
      <c r="E2" s="462"/>
      <c r="F2" s="462"/>
      <c r="G2" s="462"/>
    </row>
    <row r="3" spans="1:7" ht="16.5">
      <c r="A3" s="461" t="s">
        <v>749</v>
      </c>
      <c r="B3" s="464"/>
      <c r="C3" s="464"/>
      <c r="D3" s="464"/>
      <c r="E3" s="464"/>
      <c r="F3" s="464"/>
      <c r="G3" s="464"/>
    </row>
    <row r="4" spans="1:7" ht="22.5">
      <c r="A4" s="59" t="s">
        <v>213</v>
      </c>
      <c r="B4" s="332"/>
      <c r="C4" s="331"/>
      <c r="D4" s="332"/>
      <c r="E4" s="331"/>
      <c r="F4" s="60" t="s">
        <v>156</v>
      </c>
      <c r="G4" s="331"/>
    </row>
    <row r="5" spans="1:7" ht="48.75" customHeight="1">
      <c r="A5" s="333" t="s">
        <v>34</v>
      </c>
      <c r="B5" s="334" t="s">
        <v>158</v>
      </c>
      <c r="C5" s="334" t="s">
        <v>159</v>
      </c>
      <c r="D5" s="333">
        <v>2018</v>
      </c>
      <c r="E5" s="335">
        <v>2020</v>
      </c>
      <c r="F5" s="336" t="s">
        <v>671</v>
      </c>
      <c r="G5" s="336" t="s">
        <v>646</v>
      </c>
    </row>
    <row r="6" spans="1:7" ht="15.75" customHeight="1">
      <c r="A6" s="337">
        <v>1</v>
      </c>
      <c r="B6" s="338" t="s">
        <v>160</v>
      </c>
      <c r="C6" s="339"/>
      <c r="D6" s="340">
        <v>1705262.230598</v>
      </c>
      <c r="E6" s="48"/>
      <c r="F6" s="48"/>
      <c r="G6" s="48"/>
    </row>
    <row r="7" spans="1:7" ht="15.75" customHeight="1">
      <c r="A7" s="337">
        <v>2</v>
      </c>
      <c r="B7" s="339" t="s">
        <v>161</v>
      </c>
      <c r="C7" s="339"/>
      <c r="D7" s="340">
        <v>76198.003005</v>
      </c>
      <c r="E7" s="48"/>
      <c r="F7" s="48"/>
      <c r="G7" s="48"/>
    </row>
    <row r="8" spans="1:7" ht="15.75" customHeight="1">
      <c r="A8" s="337">
        <v>3</v>
      </c>
      <c r="B8" s="339" t="s">
        <v>162</v>
      </c>
      <c r="C8" s="339"/>
      <c r="D8" s="340">
        <v>45752.102995</v>
      </c>
      <c r="E8" s="48"/>
      <c r="F8" s="48"/>
      <c r="G8" s="48"/>
    </row>
    <row r="9" spans="1:7" ht="15.75" customHeight="1">
      <c r="A9" s="337">
        <v>4</v>
      </c>
      <c r="B9" s="339" t="s">
        <v>163</v>
      </c>
      <c r="C9" s="339"/>
      <c r="D9" s="340">
        <v>10020.508909</v>
      </c>
      <c r="E9" s="48"/>
      <c r="F9" s="48"/>
      <c r="G9" s="48"/>
    </row>
    <row r="10" spans="1:7" ht="15.75" customHeight="1">
      <c r="A10" s="337">
        <v>5</v>
      </c>
      <c r="B10" s="339" t="s">
        <v>164</v>
      </c>
      <c r="C10" s="339"/>
      <c r="D10" s="340">
        <v>32016.756094</v>
      </c>
      <c r="E10" s="48"/>
      <c r="F10" s="48"/>
      <c r="G10" s="48"/>
    </row>
    <row r="11" spans="1:7" ht="15.75" customHeight="1">
      <c r="A11" s="337">
        <v>6</v>
      </c>
      <c r="B11" s="339" t="s">
        <v>165</v>
      </c>
      <c r="C11" s="339"/>
      <c r="D11" s="340">
        <v>158277.542369</v>
      </c>
      <c r="E11" s="48"/>
      <c r="F11" s="48"/>
      <c r="G11" s="48"/>
    </row>
    <row r="12" spans="1:7" ht="15.75" customHeight="1">
      <c r="A12" s="337">
        <v>7</v>
      </c>
      <c r="B12" s="339" t="s">
        <v>166</v>
      </c>
      <c r="C12" s="339"/>
      <c r="D12" s="340">
        <v>36011.501887</v>
      </c>
      <c r="E12" s="48"/>
      <c r="F12" s="48"/>
      <c r="G12" s="48"/>
    </row>
    <row r="13" spans="1:7" ht="15.75" customHeight="1">
      <c r="A13" s="337">
        <v>8</v>
      </c>
      <c r="B13" s="339" t="s">
        <v>167</v>
      </c>
      <c r="C13" s="339"/>
      <c r="D13" s="340">
        <v>41774.981463</v>
      </c>
      <c r="E13" s="48"/>
      <c r="F13" s="48"/>
      <c r="G13" s="48"/>
    </row>
    <row r="14" spans="1:7" ht="15.75" customHeight="1">
      <c r="A14" s="337">
        <v>9</v>
      </c>
      <c r="B14" s="339" t="s">
        <v>168</v>
      </c>
      <c r="C14" s="339"/>
      <c r="D14" s="340">
        <v>73391.528402</v>
      </c>
      <c r="E14" s="48"/>
      <c r="F14" s="48"/>
      <c r="G14" s="48"/>
    </row>
    <row r="15" spans="1:7" ht="15.75" customHeight="1">
      <c r="A15" s="337">
        <v>10</v>
      </c>
      <c r="B15" s="339" t="s">
        <v>169</v>
      </c>
      <c r="C15" s="339"/>
      <c r="D15" s="340">
        <v>6578.084707</v>
      </c>
      <c r="E15" s="48"/>
      <c r="F15" s="48"/>
      <c r="G15" s="48"/>
    </row>
    <row r="16" spans="1:7" ht="15.75" customHeight="1">
      <c r="A16" s="337">
        <v>11</v>
      </c>
      <c r="B16" s="339" t="s">
        <v>170</v>
      </c>
      <c r="C16" s="339"/>
      <c r="D16" s="340">
        <v>150767.68233</v>
      </c>
      <c r="E16" s="48"/>
      <c r="F16" s="48"/>
      <c r="G16" s="48"/>
    </row>
    <row r="17" spans="1:7" ht="15.75" customHeight="1">
      <c r="A17" s="337">
        <v>12</v>
      </c>
      <c r="B17" s="339" t="s">
        <v>171</v>
      </c>
      <c r="C17" s="339"/>
      <c r="D17" s="340">
        <v>13076.152372</v>
      </c>
      <c r="E17" s="48"/>
      <c r="F17" s="48"/>
      <c r="G17" s="48"/>
    </row>
    <row r="18" spans="1:7" ht="15.75" customHeight="1">
      <c r="A18" s="337">
        <v>13</v>
      </c>
      <c r="B18" s="339" t="s">
        <v>172</v>
      </c>
      <c r="C18" s="339"/>
      <c r="D18" s="340">
        <v>14878.584787</v>
      </c>
      <c r="E18" s="48"/>
      <c r="F18" s="48"/>
      <c r="G18" s="48"/>
    </row>
    <row r="19" spans="1:7" ht="15.75" customHeight="1">
      <c r="A19" s="337">
        <v>14</v>
      </c>
      <c r="B19" s="339" t="s">
        <v>173</v>
      </c>
      <c r="C19" s="339"/>
      <c r="D19" s="340">
        <v>1.5</v>
      </c>
      <c r="E19" s="48"/>
      <c r="F19" s="48"/>
      <c r="G19" s="48"/>
    </row>
    <row r="20" spans="1:7" ht="15.75" customHeight="1">
      <c r="A20" s="337">
        <v>15</v>
      </c>
      <c r="B20" s="339" t="s">
        <v>174</v>
      </c>
      <c r="C20" s="339"/>
      <c r="D20" s="340">
        <v>42436.167998</v>
      </c>
      <c r="E20" s="48"/>
      <c r="F20" s="48"/>
      <c r="G20" s="48"/>
    </row>
    <row r="21" spans="1:7" ht="15.75" customHeight="1">
      <c r="A21" s="337">
        <v>16</v>
      </c>
      <c r="B21" s="339" t="s">
        <v>175</v>
      </c>
      <c r="C21" s="339"/>
      <c r="D21" s="340">
        <v>2927.848662</v>
      </c>
      <c r="E21" s="48"/>
      <c r="F21" s="48"/>
      <c r="G21" s="48"/>
    </row>
    <row r="22" spans="1:7" ht="15.75" customHeight="1">
      <c r="A22" s="337">
        <v>17</v>
      </c>
      <c r="B22" s="339" t="s">
        <v>176</v>
      </c>
      <c r="C22" s="339"/>
      <c r="D22" s="340">
        <v>12064.500376</v>
      </c>
      <c r="E22" s="48"/>
      <c r="F22" s="48"/>
      <c r="G22" s="48"/>
    </row>
    <row r="23" spans="1:7" ht="15.75" customHeight="1">
      <c r="A23" s="337">
        <v>18</v>
      </c>
      <c r="B23" s="339" t="s">
        <v>177</v>
      </c>
      <c r="C23" s="339"/>
      <c r="D23" s="340">
        <v>34157.445504</v>
      </c>
      <c r="E23" s="48"/>
      <c r="F23" s="48"/>
      <c r="G23" s="48"/>
    </row>
    <row r="24" spans="1:7" ht="15.75" customHeight="1">
      <c r="A24" s="337">
        <v>19</v>
      </c>
      <c r="B24" s="339" t="s">
        <v>178</v>
      </c>
      <c r="C24" s="339"/>
      <c r="D24" s="340">
        <v>15334.100272</v>
      </c>
      <c r="E24" s="48"/>
      <c r="F24" s="48"/>
      <c r="G24" s="48"/>
    </row>
    <row r="25" spans="1:7" ht="15.75" customHeight="1">
      <c r="A25" s="337">
        <v>20</v>
      </c>
      <c r="B25" s="339" t="s">
        <v>179</v>
      </c>
      <c r="C25" s="339"/>
      <c r="D25" s="340">
        <v>30192.611699</v>
      </c>
      <c r="E25" s="48"/>
      <c r="F25" s="48"/>
      <c r="G25" s="48"/>
    </row>
    <row r="26" spans="1:7" ht="15.75" customHeight="1">
      <c r="A26" s="337">
        <v>21</v>
      </c>
      <c r="B26" s="339" t="s">
        <v>180</v>
      </c>
      <c r="C26" s="339"/>
      <c r="D26" s="340">
        <v>40280.524806</v>
      </c>
      <c r="E26" s="48"/>
      <c r="F26" s="48"/>
      <c r="G26" s="48"/>
    </row>
    <row r="27" spans="1:7" ht="15.75" customHeight="1">
      <c r="A27" s="337">
        <v>22</v>
      </c>
      <c r="B27" s="339" t="s">
        <v>181</v>
      </c>
      <c r="C27" s="339"/>
      <c r="D27" s="340">
        <v>8594.869</v>
      </c>
      <c r="E27" s="48"/>
      <c r="F27" s="48"/>
      <c r="G27" s="48"/>
    </row>
    <row r="28" spans="1:7" ht="15.75" customHeight="1">
      <c r="A28" s="337">
        <v>23</v>
      </c>
      <c r="B28" s="339" t="s">
        <v>182</v>
      </c>
      <c r="C28" s="339"/>
      <c r="D28" s="340">
        <v>18424.188408</v>
      </c>
      <c r="E28" s="48"/>
      <c r="F28" s="48"/>
      <c r="G28" s="48"/>
    </row>
    <row r="29" spans="1:7" ht="15.75" customHeight="1">
      <c r="A29" s="337">
        <v>24</v>
      </c>
      <c r="B29" s="339" t="s">
        <v>183</v>
      </c>
      <c r="C29" s="339"/>
      <c r="D29" s="340">
        <v>7039.746812</v>
      </c>
      <c r="E29" s="48"/>
      <c r="F29" s="48"/>
      <c r="G29" s="48"/>
    </row>
    <row r="30" spans="1:7" ht="15.75" customHeight="1">
      <c r="A30" s="337">
        <v>25</v>
      </c>
      <c r="B30" s="339" t="s">
        <v>184</v>
      </c>
      <c r="C30" s="339"/>
      <c r="D30" s="340">
        <v>10637.428389</v>
      </c>
      <c r="E30" s="48"/>
      <c r="F30" s="48"/>
      <c r="G30" s="48"/>
    </row>
    <row r="31" spans="1:7" ht="15.75" customHeight="1">
      <c r="A31" s="337">
        <v>26</v>
      </c>
      <c r="B31" s="339" t="s">
        <v>185</v>
      </c>
      <c r="C31" s="339"/>
      <c r="D31" s="340">
        <v>16564.810949</v>
      </c>
      <c r="E31" s="48"/>
      <c r="F31" s="48"/>
      <c r="G31" s="48"/>
    </row>
    <row r="32" spans="1:7" ht="15.75" customHeight="1">
      <c r="A32" s="337">
        <v>27</v>
      </c>
      <c r="B32" s="339" t="s">
        <v>186</v>
      </c>
      <c r="C32" s="339"/>
      <c r="D32" s="340">
        <v>22873.361755</v>
      </c>
      <c r="E32" s="48"/>
      <c r="F32" s="48"/>
      <c r="G32" s="48"/>
    </row>
    <row r="33" spans="1:7" ht="15.75" customHeight="1">
      <c r="A33" s="337">
        <v>28</v>
      </c>
      <c r="B33" s="339" t="s">
        <v>187</v>
      </c>
      <c r="C33" s="339"/>
      <c r="D33" s="340">
        <v>21689.942074</v>
      </c>
      <c r="E33" s="48"/>
      <c r="F33" s="48"/>
      <c r="G33" s="48"/>
    </row>
    <row r="34" spans="1:7" ht="15.75" customHeight="1">
      <c r="A34" s="337">
        <v>29</v>
      </c>
      <c r="B34" s="339" t="s">
        <v>188</v>
      </c>
      <c r="C34" s="339"/>
      <c r="D34" s="340">
        <v>14526.342835</v>
      </c>
      <c r="E34" s="48"/>
      <c r="F34" s="48"/>
      <c r="G34" s="48"/>
    </row>
    <row r="35" spans="1:7" ht="15.75" customHeight="1">
      <c r="A35" s="337">
        <v>30</v>
      </c>
      <c r="B35" s="339" t="s">
        <v>189</v>
      </c>
      <c r="C35" s="339"/>
      <c r="D35" s="340">
        <v>15885.314443</v>
      </c>
      <c r="E35" s="48"/>
      <c r="F35" s="48"/>
      <c r="G35" s="48"/>
    </row>
    <row r="36" spans="1:7" ht="15.75" customHeight="1">
      <c r="A36" s="337">
        <v>31</v>
      </c>
      <c r="B36" s="339" t="s">
        <v>190</v>
      </c>
      <c r="C36" s="339"/>
      <c r="D36" s="340">
        <v>20631.112529</v>
      </c>
      <c r="E36" s="48"/>
      <c r="F36" s="48"/>
      <c r="G36" s="48"/>
    </row>
    <row r="37" spans="1:7" ht="15.75" customHeight="1">
      <c r="A37" s="337">
        <v>32</v>
      </c>
      <c r="B37" s="339" t="s">
        <v>191</v>
      </c>
      <c r="C37" s="339"/>
      <c r="D37" s="340">
        <v>5175.912935</v>
      </c>
      <c r="E37" s="48"/>
      <c r="F37" s="48"/>
      <c r="G37" s="48"/>
    </row>
    <row r="38" spans="1:7" ht="15.75" customHeight="1">
      <c r="A38" s="337">
        <v>33</v>
      </c>
      <c r="B38" s="339" t="s">
        <v>192</v>
      </c>
      <c r="C38" s="339"/>
      <c r="D38" s="340">
        <v>14907.627799</v>
      </c>
      <c r="E38" s="48"/>
      <c r="F38" s="48"/>
      <c r="G38" s="48"/>
    </row>
    <row r="39" spans="1:7" ht="15.75" customHeight="1">
      <c r="A39" s="337">
        <v>34</v>
      </c>
      <c r="B39" s="339" t="s">
        <v>193</v>
      </c>
      <c r="C39" s="339"/>
      <c r="D39" s="340">
        <v>0</v>
      </c>
      <c r="E39" s="48"/>
      <c r="F39" s="48"/>
      <c r="G39" s="48"/>
    </row>
    <row r="40" spans="1:7" ht="15.75" customHeight="1">
      <c r="A40" s="337">
        <v>35</v>
      </c>
      <c r="B40" s="339" t="s">
        <v>194</v>
      </c>
      <c r="C40" s="339"/>
      <c r="D40" s="340">
        <v>12.411</v>
      </c>
      <c r="E40" s="48"/>
      <c r="F40" s="48"/>
      <c r="G40" s="48"/>
    </row>
    <row r="41" spans="1:7" ht="15.75" customHeight="1">
      <c r="A41" s="337">
        <v>36</v>
      </c>
      <c r="B41" s="339" t="s">
        <v>195</v>
      </c>
      <c r="C41" s="339"/>
      <c r="D41" s="340">
        <v>7886.39017</v>
      </c>
      <c r="E41" s="48"/>
      <c r="F41" s="48"/>
      <c r="G41" s="48"/>
    </row>
    <row r="42" spans="1:7" ht="15.75" customHeight="1">
      <c r="A42" s="337">
        <v>37</v>
      </c>
      <c r="B42" s="339" t="s">
        <v>196</v>
      </c>
      <c r="C42" s="339"/>
      <c r="D42" s="340">
        <v>8705</v>
      </c>
      <c r="E42" s="48"/>
      <c r="F42" s="48"/>
      <c r="G42" s="48"/>
    </row>
    <row r="43" spans="1:7" ht="15.75" customHeight="1">
      <c r="A43" s="337">
        <v>38</v>
      </c>
      <c r="B43" s="339" t="s">
        <v>197</v>
      </c>
      <c r="C43" s="339"/>
      <c r="D43" s="340">
        <v>6182.146136</v>
      </c>
      <c r="E43" s="48"/>
      <c r="F43" s="48"/>
      <c r="G43" s="48"/>
    </row>
    <row r="44" spans="1:7" ht="15.75" customHeight="1">
      <c r="A44" s="337">
        <v>39</v>
      </c>
      <c r="B44" s="339" t="s">
        <v>198</v>
      </c>
      <c r="C44" s="339"/>
      <c r="D44" s="340">
        <v>6113.500807</v>
      </c>
      <c r="E44" s="48"/>
      <c r="F44" s="48"/>
      <c r="G44" s="48"/>
    </row>
    <row r="45" spans="1:7" ht="15.75" customHeight="1">
      <c r="A45" s="337">
        <v>40</v>
      </c>
      <c r="B45" s="339" t="s">
        <v>199</v>
      </c>
      <c r="C45" s="339"/>
      <c r="D45" s="340">
        <v>3902.982813</v>
      </c>
      <c r="E45" s="48"/>
      <c r="F45" s="48"/>
      <c r="G45" s="48"/>
    </row>
    <row r="46" spans="1:7" ht="15.75" customHeight="1">
      <c r="A46" s="337">
        <v>41</v>
      </c>
      <c r="B46" s="339" t="s">
        <v>200</v>
      </c>
      <c r="C46" s="339"/>
      <c r="D46" s="340">
        <v>1316.416512</v>
      </c>
      <c r="E46" s="48"/>
      <c r="F46" s="48"/>
      <c r="G46" s="48"/>
    </row>
    <row r="47" spans="1:7" ht="15.75" customHeight="1">
      <c r="A47" s="337">
        <v>42</v>
      </c>
      <c r="B47" s="339" t="s">
        <v>201</v>
      </c>
      <c r="C47" s="339"/>
      <c r="D47" s="340">
        <v>2527.8201</v>
      </c>
      <c r="E47" s="48"/>
      <c r="F47" s="48"/>
      <c r="G47" s="48"/>
    </row>
    <row r="48" spans="1:7" ht="15.75" customHeight="1">
      <c r="A48" s="337">
        <v>43</v>
      </c>
      <c r="B48" s="339" t="s">
        <v>202</v>
      </c>
      <c r="C48" s="339"/>
      <c r="D48" s="340">
        <v>6415.338242</v>
      </c>
      <c r="E48" s="48"/>
      <c r="F48" s="48"/>
      <c r="G48" s="48"/>
    </row>
    <row r="49" spans="1:7" ht="15.75" customHeight="1">
      <c r="A49" s="337">
        <v>44</v>
      </c>
      <c r="B49" s="339" t="s">
        <v>203</v>
      </c>
      <c r="C49" s="339"/>
      <c r="D49" s="340">
        <v>0</v>
      </c>
      <c r="E49" s="48"/>
      <c r="F49" s="48"/>
      <c r="G49" s="48"/>
    </row>
    <row r="50" spans="1:7" ht="15.75" customHeight="1">
      <c r="A50" s="337">
        <v>45</v>
      </c>
      <c r="B50" s="339" t="s">
        <v>204</v>
      </c>
      <c r="C50" s="339"/>
      <c r="D50" s="340">
        <v>7285.958137</v>
      </c>
      <c r="E50" s="48"/>
      <c r="F50" s="48"/>
      <c r="G50" s="48"/>
    </row>
    <row r="51" spans="1:7" ht="15.75" customHeight="1">
      <c r="A51" s="337">
        <v>46</v>
      </c>
      <c r="B51" s="339" t="s">
        <v>205</v>
      </c>
      <c r="C51" s="339"/>
      <c r="D51" s="340">
        <v>5203.284294</v>
      </c>
      <c r="E51" s="48"/>
      <c r="F51" s="48"/>
      <c r="G51" s="48"/>
    </row>
    <row r="52" spans="1:7" ht="15.75" customHeight="1">
      <c r="A52" s="337">
        <v>47</v>
      </c>
      <c r="B52" s="339" t="s">
        <v>206</v>
      </c>
      <c r="C52" s="339"/>
      <c r="D52" s="340">
        <v>596.609633</v>
      </c>
      <c r="E52" s="48"/>
      <c r="F52" s="48"/>
      <c r="G52" s="48"/>
    </row>
    <row r="53" spans="1:7" ht="15.75" customHeight="1">
      <c r="A53" s="337">
        <v>48</v>
      </c>
      <c r="B53" s="339" t="s">
        <v>207</v>
      </c>
      <c r="C53" s="339"/>
      <c r="D53" s="340">
        <v>8568.106228</v>
      </c>
      <c r="E53" s="48"/>
      <c r="F53" s="48"/>
      <c r="G53" s="48"/>
    </row>
    <row r="54" spans="1:7" ht="15.75" customHeight="1">
      <c r="A54" s="337">
        <v>49</v>
      </c>
      <c r="B54" s="339" t="s">
        <v>208</v>
      </c>
      <c r="C54" s="339"/>
      <c r="D54" s="340">
        <v>18442.706996</v>
      </c>
      <c r="E54" s="48"/>
      <c r="F54" s="48"/>
      <c r="G54" s="48"/>
    </row>
    <row r="55" spans="1:7" ht="15.75" customHeight="1">
      <c r="A55" s="337">
        <v>50</v>
      </c>
      <c r="B55" s="339" t="s">
        <v>209</v>
      </c>
      <c r="C55" s="339"/>
      <c r="D55" s="340">
        <v>5190.964696</v>
      </c>
      <c r="E55" s="48"/>
      <c r="F55" s="48"/>
      <c r="G55" s="48"/>
    </row>
    <row r="56" spans="1:7" ht="15.75" customHeight="1">
      <c r="A56" s="463" t="s">
        <v>211</v>
      </c>
      <c r="B56" s="463"/>
      <c r="C56" s="463"/>
      <c r="D56" s="340">
        <v>2806700.652927</v>
      </c>
      <c r="E56" s="48"/>
      <c r="F56" s="48"/>
      <c r="G56" s="48"/>
    </row>
    <row r="57" spans="1:7" ht="15.75" customHeight="1">
      <c r="A57" s="463" t="s">
        <v>672</v>
      </c>
      <c r="B57" s="463"/>
      <c r="C57" s="463"/>
      <c r="D57" s="341"/>
      <c r="E57" s="48"/>
      <c r="F57" s="48"/>
      <c r="G57" s="48"/>
    </row>
  </sheetData>
  <sheetProtection/>
  <mergeCells count="5">
    <mergeCell ref="A56:C56"/>
    <mergeCell ref="A57:C57"/>
    <mergeCell ref="A2:G2"/>
    <mergeCell ref="A3:G3"/>
    <mergeCell ref="A1:G1"/>
  </mergeCells>
  <printOptions/>
  <pageMargins left="0.47" right="0.26" top="0.75" bottom="0.75" header="0.3" footer="0.3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zoomScale="80" zoomScaleNormal="80" zoomScalePageLayoutView="0" workbookViewId="0" topLeftCell="A1">
      <selection activeCell="E18" sqref="E18"/>
    </sheetView>
  </sheetViews>
  <sheetFormatPr defaultColWidth="9.140625" defaultRowHeight="15"/>
  <cols>
    <col min="1" max="1" width="7.00390625" style="0" customWidth="1"/>
    <col min="2" max="2" width="0" style="0" hidden="1" customWidth="1"/>
    <col min="3" max="3" width="34.57421875" style="0" customWidth="1"/>
    <col min="4" max="4" width="24.421875" style="0" customWidth="1"/>
    <col min="5" max="5" width="12.28125" style="0" customWidth="1"/>
    <col min="6" max="6" width="17.140625" style="0" customWidth="1"/>
    <col min="7" max="7" width="19.28125" style="0" customWidth="1"/>
    <col min="8" max="8" width="12.7109375" style="0" customWidth="1"/>
    <col min="9" max="9" width="12.7109375" style="0" hidden="1" customWidth="1"/>
    <col min="10" max="10" width="0" style="0" hidden="1" customWidth="1"/>
    <col min="11" max="11" width="12.7109375" style="0" hidden="1" customWidth="1"/>
    <col min="12" max="12" width="0" style="0" hidden="1" customWidth="1"/>
    <col min="13" max="13" width="22.140625" style="0" customWidth="1"/>
    <col min="14" max="16" width="0" style="0" hidden="1" customWidth="1"/>
    <col min="17" max="17" width="13.7109375" style="0" customWidth="1"/>
    <col min="18" max="20" width="13.57421875" style="0" customWidth="1"/>
  </cols>
  <sheetData>
    <row r="1" spans="1:20" ht="18.75">
      <c r="A1" s="466" t="s">
        <v>383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</row>
    <row r="2" spans="1:20" ht="18.75">
      <c r="A2" s="466" t="s">
        <v>648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</row>
    <row r="3" spans="1:20" ht="18.75">
      <c r="A3" s="471" t="s">
        <v>741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</row>
    <row r="4" spans="1:19" ht="15.75">
      <c r="A4" s="214"/>
      <c r="B4" s="215"/>
      <c r="C4" s="215"/>
      <c r="D4" s="215"/>
      <c r="E4" s="216"/>
      <c r="F4" s="216"/>
      <c r="G4" s="216"/>
      <c r="H4" s="467"/>
      <c r="I4" s="467"/>
      <c r="J4" s="467"/>
      <c r="K4" s="467"/>
      <c r="L4" s="467"/>
      <c r="M4" s="467" t="s">
        <v>156</v>
      </c>
      <c r="N4" s="467"/>
      <c r="O4" s="467"/>
      <c r="P4" s="467"/>
      <c r="Q4" s="467"/>
      <c r="S4" s="266"/>
    </row>
    <row r="5" spans="1:20" ht="54" customHeight="1">
      <c r="A5" s="217" t="s">
        <v>34</v>
      </c>
      <c r="B5" s="217" t="s">
        <v>385</v>
      </c>
      <c r="C5" s="217" t="s">
        <v>386</v>
      </c>
      <c r="D5" s="217" t="s">
        <v>387</v>
      </c>
      <c r="E5" s="217" t="s">
        <v>388</v>
      </c>
      <c r="F5" s="217" t="s">
        <v>389</v>
      </c>
      <c r="G5" s="218" t="s">
        <v>390</v>
      </c>
      <c r="H5" s="219" t="s">
        <v>391</v>
      </c>
      <c r="I5" s="219" t="s">
        <v>392</v>
      </c>
      <c r="J5" s="220" t="s">
        <v>393</v>
      </c>
      <c r="K5" s="220" t="s">
        <v>394</v>
      </c>
      <c r="L5" s="220" t="s">
        <v>395</v>
      </c>
      <c r="M5" s="220" t="s">
        <v>649</v>
      </c>
      <c r="N5" s="221" t="s">
        <v>396</v>
      </c>
      <c r="O5" s="221" t="s">
        <v>397</v>
      </c>
      <c r="P5" s="221" t="s">
        <v>398</v>
      </c>
      <c r="Q5" s="222" t="s">
        <v>643</v>
      </c>
      <c r="R5" s="222" t="s">
        <v>644</v>
      </c>
      <c r="S5" s="220" t="s">
        <v>645</v>
      </c>
      <c r="T5" s="222" t="s">
        <v>646</v>
      </c>
    </row>
    <row r="6" spans="1:20" ht="15.75">
      <c r="A6" s="217"/>
      <c r="B6" s="217"/>
      <c r="C6" s="223" t="s">
        <v>399</v>
      </c>
      <c r="D6" s="217"/>
      <c r="E6" s="217"/>
      <c r="F6" s="217"/>
      <c r="G6" s="218"/>
      <c r="H6" s="224"/>
      <c r="I6" s="224">
        <f>I7+I45</f>
        <v>11556000</v>
      </c>
      <c r="J6" s="224">
        <f>J7+J45</f>
        <v>14638314.58</v>
      </c>
      <c r="K6" s="224">
        <f>K7+K45</f>
        <v>5860219</v>
      </c>
      <c r="L6" s="224">
        <f>L7+L45</f>
        <v>8589219</v>
      </c>
      <c r="M6" s="224"/>
      <c r="N6" s="224">
        <f>N7+N45</f>
        <v>53330630.4</v>
      </c>
      <c r="O6" s="224">
        <f>O7+O45</f>
        <v>0</v>
      </c>
      <c r="P6" s="224">
        <f>P7+P45</f>
        <v>0</v>
      </c>
      <c r="Q6" s="224"/>
      <c r="R6" s="37"/>
      <c r="S6" s="224"/>
      <c r="T6" s="37"/>
    </row>
    <row r="7" spans="1:20" ht="15.75">
      <c r="A7" s="217" t="s">
        <v>400</v>
      </c>
      <c r="B7" s="217"/>
      <c r="C7" s="225" t="s">
        <v>401</v>
      </c>
      <c r="D7" s="226"/>
      <c r="E7" s="217"/>
      <c r="F7" s="217"/>
      <c r="G7" s="218"/>
      <c r="H7" s="224"/>
      <c r="I7" s="224">
        <f>I9+I22+I35</f>
        <v>2223000</v>
      </c>
      <c r="J7" s="224">
        <f>J9+J22+J35</f>
        <v>4750314.58</v>
      </c>
      <c r="K7" s="224">
        <f>K9+K22+K35</f>
        <v>3051219</v>
      </c>
      <c r="L7" s="224">
        <f>L9+L22+L35</f>
        <v>3740219</v>
      </c>
      <c r="M7" s="224"/>
      <c r="N7" s="224">
        <f>N9+N22+N35</f>
        <v>3427630.4</v>
      </c>
      <c r="O7" s="224">
        <f>O9+O22+O35</f>
        <v>0</v>
      </c>
      <c r="P7" s="224">
        <f>P9+P22+P35</f>
        <v>0</v>
      </c>
      <c r="Q7" s="224"/>
      <c r="R7" s="37"/>
      <c r="S7" s="224"/>
      <c r="T7" s="37"/>
    </row>
    <row r="8" spans="1:20" ht="15.75">
      <c r="A8" s="217" t="s">
        <v>38</v>
      </c>
      <c r="B8" s="217"/>
      <c r="C8" s="225" t="s">
        <v>652</v>
      </c>
      <c r="D8" s="226"/>
      <c r="E8" s="217"/>
      <c r="F8" s="217"/>
      <c r="G8" s="218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37"/>
      <c r="S8" s="224"/>
      <c r="T8" s="37"/>
    </row>
    <row r="9" spans="1:20" ht="31.5">
      <c r="A9" s="223">
        <v>1</v>
      </c>
      <c r="B9" s="223"/>
      <c r="C9" s="321" t="s">
        <v>650</v>
      </c>
      <c r="D9" s="226"/>
      <c r="E9" s="217"/>
      <c r="F9" s="217"/>
      <c r="G9" s="218"/>
      <c r="H9" s="224"/>
      <c r="I9" s="224">
        <f>SUM(I10:I20)</f>
        <v>1582000</v>
      </c>
      <c r="J9" s="224">
        <f>SUM(J10:J20)</f>
        <v>3319000</v>
      </c>
      <c r="K9" s="224">
        <f>SUM(K10:K20)</f>
        <v>2192219</v>
      </c>
      <c r="L9" s="224">
        <f>SUM(L10:L20)</f>
        <v>2192219</v>
      </c>
      <c r="M9" s="224"/>
      <c r="N9" s="224">
        <f>SUM(N19:N20)</f>
        <v>170736.4</v>
      </c>
      <c r="O9" s="224">
        <f>SUM(O19:O20)</f>
        <v>0</v>
      </c>
      <c r="P9" s="224">
        <f>SUM(P19:P20)</f>
        <v>0</v>
      </c>
      <c r="Q9" s="224"/>
      <c r="R9" s="37"/>
      <c r="S9" s="224"/>
      <c r="T9" s="37"/>
    </row>
    <row r="10" spans="1:20" ht="47.25">
      <c r="A10" s="227" t="s">
        <v>678</v>
      </c>
      <c r="B10" s="223"/>
      <c r="C10" s="228" t="s">
        <v>402</v>
      </c>
      <c r="D10" s="229" t="s">
        <v>403</v>
      </c>
      <c r="E10" s="229" t="s">
        <v>404</v>
      </c>
      <c r="F10" s="229" t="s">
        <v>405</v>
      </c>
      <c r="G10" s="229" t="s">
        <v>406</v>
      </c>
      <c r="H10" s="230"/>
      <c r="I10" s="230">
        <v>207000</v>
      </c>
      <c r="J10" s="230">
        <v>243000</v>
      </c>
      <c r="K10" s="230">
        <f>L10</f>
        <v>26880</v>
      </c>
      <c r="L10" s="230">
        <v>26880</v>
      </c>
      <c r="M10" s="229"/>
      <c r="N10" s="231">
        <v>0</v>
      </c>
      <c r="O10" s="232" t="s">
        <v>407</v>
      </c>
      <c r="P10" s="232" t="s">
        <v>408</v>
      </c>
      <c r="Q10" s="233"/>
      <c r="R10" s="37"/>
      <c r="S10" s="233"/>
      <c r="T10" s="37"/>
    </row>
    <row r="11" spans="1:20" ht="110.25">
      <c r="A11" s="227" t="s">
        <v>679</v>
      </c>
      <c r="B11" s="223"/>
      <c r="C11" s="228" t="s">
        <v>409</v>
      </c>
      <c r="D11" s="229" t="s">
        <v>410</v>
      </c>
      <c r="E11" s="229" t="s">
        <v>411</v>
      </c>
      <c r="F11" s="229" t="s">
        <v>412</v>
      </c>
      <c r="G11" s="229" t="s">
        <v>413</v>
      </c>
      <c r="H11" s="230"/>
      <c r="I11" s="230">
        <f>25%*H11</f>
        <v>0</v>
      </c>
      <c r="J11" s="230">
        <v>320000</v>
      </c>
      <c r="K11" s="230">
        <f>L11</f>
        <v>0</v>
      </c>
      <c r="L11" s="230">
        <f>45%*H11</f>
        <v>0</v>
      </c>
      <c r="M11" s="229"/>
      <c r="N11" s="231">
        <v>0</v>
      </c>
      <c r="O11" s="232" t="s">
        <v>407</v>
      </c>
      <c r="P11" s="232" t="s">
        <v>408</v>
      </c>
      <c r="Q11" s="233"/>
      <c r="R11" s="37"/>
      <c r="S11" s="233"/>
      <c r="T11" s="37"/>
    </row>
    <row r="12" spans="1:20" ht="31.5">
      <c r="A12" s="227" t="s">
        <v>680</v>
      </c>
      <c r="B12" s="223"/>
      <c r="C12" s="228" t="s">
        <v>414</v>
      </c>
      <c r="D12" s="229" t="s">
        <v>415</v>
      </c>
      <c r="E12" s="229" t="s">
        <v>416</v>
      </c>
      <c r="F12" s="229" t="s">
        <v>417</v>
      </c>
      <c r="G12" s="229" t="s">
        <v>418</v>
      </c>
      <c r="H12" s="230"/>
      <c r="I12" s="230">
        <v>100000</v>
      </c>
      <c r="J12" s="230">
        <v>100000</v>
      </c>
      <c r="K12" s="230">
        <f>L12</f>
        <v>200000</v>
      </c>
      <c r="L12" s="230">
        <v>200000</v>
      </c>
      <c r="M12" s="229"/>
      <c r="N12" s="231">
        <v>230000</v>
      </c>
      <c r="O12" s="232" t="s">
        <v>419</v>
      </c>
      <c r="P12" s="232" t="s">
        <v>408</v>
      </c>
      <c r="Q12" s="233"/>
      <c r="R12" s="37"/>
      <c r="S12" s="233"/>
      <c r="T12" s="37"/>
    </row>
    <row r="13" spans="1:20" ht="47.25">
      <c r="A13" s="227" t="s">
        <v>681</v>
      </c>
      <c r="B13" s="223"/>
      <c r="C13" s="234" t="s">
        <v>420</v>
      </c>
      <c r="D13" s="234" t="s">
        <v>421</v>
      </c>
      <c r="E13" s="229" t="s">
        <v>422</v>
      </c>
      <c r="F13" s="229" t="s">
        <v>423</v>
      </c>
      <c r="G13" s="229"/>
      <c r="H13" s="230"/>
      <c r="I13" s="230">
        <v>200000</v>
      </c>
      <c r="J13" s="230">
        <v>900000</v>
      </c>
      <c r="K13" s="230">
        <v>800000</v>
      </c>
      <c r="L13" s="230">
        <v>800000</v>
      </c>
      <c r="M13" s="229"/>
      <c r="N13" s="231"/>
      <c r="O13" s="232"/>
      <c r="P13" s="232"/>
      <c r="Q13" s="233"/>
      <c r="R13" s="37"/>
      <c r="S13" s="233"/>
      <c r="T13" s="37"/>
    </row>
    <row r="14" spans="1:20" ht="63">
      <c r="A14" s="227" t="s">
        <v>682</v>
      </c>
      <c r="B14" s="223"/>
      <c r="C14" s="234" t="s">
        <v>424</v>
      </c>
      <c r="D14" s="229" t="s">
        <v>425</v>
      </c>
      <c r="E14" s="229" t="s">
        <v>426</v>
      </c>
      <c r="F14" s="229" t="s">
        <v>427</v>
      </c>
      <c r="G14" s="235" t="s">
        <v>428</v>
      </c>
      <c r="H14" s="230"/>
      <c r="I14" s="230"/>
      <c r="J14" s="230">
        <v>20000</v>
      </c>
      <c r="K14" s="230">
        <v>50000</v>
      </c>
      <c r="L14" s="230">
        <v>200000</v>
      </c>
      <c r="M14" s="229"/>
      <c r="N14" s="231">
        <v>388000</v>
      </c>
      <c r="O14" s="232" t="s">
        <v>419</v>
      </c>
      <c r="P14" s="232" t="s">
        <v>408</v>
      </c>
      <c r="Q14" s="233"/>
      <c r="R14" s="37"/>
      <c r="S14" s="233"/>
      <c r="T14" s="37"/>
    </row>
    <row r="15" spans="1:20" ht="94.5">
      <c r="A15" s="227" t="s">
        <v>683</v>
      </c>
      <c r="B15" s="223"/>
      <c r="C15" s="234" t="s">
        <v>429</v>
      </c>
      <c r="D15" s="229" t="s">
        <v>430</v>
      </c>
      <c r="E15" s="229" t="s">
        <v>431</v>
      </c>
      <c r="F15" s="229" t="s">
        <v>432</v>
      </c>
      <c r="G15" s="236"/>
      <c r="H15" s="230"/>
      <c r="I15" s="230">
        <v>65000</v>
      </c>
      <c r="J15" s="230">
        <v>95000</v>
      </c>
      <c r="K15" s="230">
        <f>L15</f>
        <v>40000</v>
      </c>
      <c r="L15" s="230">
        <v>40000</v>
      </c>
      <c r="M15" s="229"/>
      <c r="N15" s="231">
        <v>0</v>
      </c>
      <c r="O15" s="232" t="s">
        <v>407</v>
      </c>
      <c r="P15" s="232" t="s">
        <v>408</v>
      </c>
      <c r="Q15" s="233"/>
      <c r="R15" s="37"/>
      <c r="S15" s="233"/>
      <c r="T15" s="37"/>
    </row>
    <row r="16" spans="1:20" ht="31.5">
      <c r="A16" s="227" t="s">
        <v>684</v>
      </c>
      <c r="B16" s="223"/>
      <c r="C16" s="234" t="s">
        <v>433</v>
      </c>
      <c r="D16" s="229" t="s">
        <v>434</v>
      </c>
      <c r="E16" s="229" t="s">
        <v>435</v>
      </c>
      <c r="F16" s="229" t="s">
        <v>436</v>
      </c>
      <c r="G16" s="236"/>
      <c r="H16" s="230"/>
      <c r="I16" s="230">
        <v>80000</v>
      </c>
      <c r="J16" s="230">
        <v>80000</v>
      </c>
      <c r="K16" s="230">
        <v>400000</v>
      </c>
      <c r="L16" s="230">
        <v>200000</v>
      </c>
      <c r="M16" s="229"/>
      <c r="N16" s="231">
        <v>304800</v>
      </c>
      <c r="O16" s="232" t="s">
        <v>419</v>
      </c>
      <c r="P16" s="232" t="s">
        <v>408</v>
      </c>
      <c r="Q16" s="233"/>
      <c r="R16" s="37"/>
      <c r="S16" s="233"/>
      <c r="T16" s="37"/>
    </row>
    <row r="17" spans="1:20" ht="47.25">
      <c r="A17" s="227" t="s">
        <v>685</v>
      </c>
      <c r="B17" s="223"/>
      <c r="C17" s="234" t="s">
        <v>437</v>
      </c>
      <c r="D17" s="229" t="s">
        <v>438</v>
      </c>
      <c r="E17" s="229" t="s">
        <v>431</v>
      </c>
      <c r="F17" s="229" t="s">
        <v>439</v>
      </c>
      <c r="G17" s="229"/>
      <c r="H17" s="230"/>
      <c r="I17" s="230">
        <v>370000</v>
      </c>
      <c r="J17" s="230">
        <v>531000</v>
      </c>
      <c r="K17" s="230">
        <f>L17</f>
        <v>111005</v>
      </c>
      <c r="L17" s="230">
        <v>111005</v>
      </c>
      <c r="M17" s="229"/>
      <c r="N17" s="231">
        <v>0</v>
      </c>
      <c r="O17" s="234" t="s">
        <v>407</v>
      </c>
      <c r="P17" s="232" t="s">
        <v>408</v>
      </c>
      <c r="Q17" s="233"/>
      <c r="R17" s="37"/>
      <c r="S17" s="233"/>
      <c r="T17" s="37"/>
    </row>
    <row r="18" spans="1:20" ht="63">
      <c r="A18" s="227" t="s">
        <v>686</v>
      </c>
      <c r="B18" s="223"/>
      <c r="C18" s="234" t="s">
        <v>440</v>
      </c>
      <c r="D18" s="229" t="s">
        <v>441</v>
      </c>
      <c r="E18" s="229" t="s">
        <v>431</v>
      </c>
      <c r="F18" s="229" t="s">
        <v>442</v>
      </c>
      <c r="G18" s="229"/>
      <c r="H18" s="230"/>
      <c r="I18" s="230">
        <v>400000</v>
      </c>
      <c r="J18" s="230">
        <v>870000</v>
      </c>
      <c r="K18" s="230">
        <f>L18</f>
        <v>454334</v>
      </c>
      <c r="L18" s="230">
        <v>454334</v>
      </c>
      <c r="M18" s="229"/>
      <c r="N18" s="231">
        <v>0</v>
      </c>
      <c r="O18" s="234" t="s">
        <v>407</v>
      </c>
      <c r="P18" s="232" t="s">
        <v>408</v>
      </c>
      <c r="Q18" s="233"/>
      <c r="R18" s="37"/>
      <c r="S18" s="233"/>
      <c r="T18" s="37"/>
    </row>
    <row r="19" spans="1:20" ht="47.25">
      <c r="A19" s="227" t="s">
        <v>687</v>
      </c>
      <c r="B19" s="227" t="s">
        <v>20</v>
      </c>
      <c r="C19" s="234" t="s">
        <v>443</v>
      </c>
      <c r="D19" s="229" t="s">
        <v>444</v>
      </c>
      <c r="E19" s="229" t="s">
        <v>445</v>
      </c>
      <c r="F19" s="229" t="s">
        <v>446</v>
      </c>
      <c r="G19" s="229"/>
      <c r="H19" s="230"/>
      <c r="I19" s="230">
        <v>100000</v>
      </c>
      <c r="J19" s="230">
        <v>100000</v>
      </c>
      <c r="K19" s="230">
        <f>L19</f>
        <v>100000</v>
      </c>
      <c r="L19" s="230">
        <v>100000</v>
      </c>
      <c r="M19" s="229"/>
      <c r="N19" s="231">
        <v>110736.4</v>
      </c>
      <c r="O19" s="234" t="s">
        <v>419</v>
      </c>
      <c r="P19" s="232" t="s">
        <v>408</v>
      </c>
      <c r="Q19" s="233"/>
      <c r="R19" s="37"/>
      <c r="S19" s="233"/>
      <c r="T19" s="37"/>
    </row>
    <row r="20" spans="1:20" ht="47.25">
      <c r="A20" s="227" t="s">
        <v>688</v>
      </c>
      <c r="B20" s="227" t="s">
        <v>20</v>
      </c>
      <c r="C20" s="234" t="s">
        <v>447</v>
      </c>
      <c r="D20" s="229" t="s">
        <v>448</v>
      </c>
      <c r="E20" s="229" t="s">
        <v>431</v>
      </c>
      <c r="F20" s="229" t="s">
        <v>446</v>
      </c>
      <c r="G20" s="236"/>
      <c r="H20" s="230"/>
      <c r="I20" s="230">
        <v>60000</v>
      </c>
      <c r="J20" s="230">
        <v>60000</v>
      </c>
      <c r="K20" s="230">
        <v>10000</v>
      </c>
      <c r="L20" s="230">
        <v>60000</v>
      </c>
      <c r="M20" s="229"/>
      <c r="N20" s="231">
        <v>60000</v>
      </c>
      <c r="O20" s="232" t="s">
        <v>419</v>
      </c>
      <c r="P20" s="232" t="s">
        <v>408</v>
      </c>
      <c r="Q20" s="233"/>
      <c r="R20" s="37"/>
      <c r="S20" s="233"/>
      <c r="T20" s="37"/>
    </row>
    <row r="21" spans="1:20" ht="15.75">
      <c r="A21" s="227"/>
      <c r="B21" s="227"/>
      <c r="C21" s="234" t="s">
        <v>137</v>
      </c>
      <c r="D21" s="229"/>
      <c r="E21" s="229"/>
      <c r="F21" s="229"/>
      <c r="G21" s="236"/>
      <c r="H21" s="230"/>
      <c r="I21" s="230"/>
      <c r="J21" s="230"/>
      <c r="K21" s="230"/>
      <c r="L21" s="230"/>
      <c r="M21" s="229"/>
      <c r="N21" s="231"/>
      <c r="O21" s="232"/>
      <c r="P21" s="232"/>
      <c r="Q21" s="233"/>
      <c r="R21" s="37"/>
      <c r="S21" s="233"/>
      <c r="T21" s="37"/>
    </row>
    <row r="22" spans="1:20" ht="31.5">
      <c r="A22" s="223">
        <v>2</v>
      </c>
      <c r="B22" s="223"/>
      <c r="C22" s="321" t="s">
        <v>651</v>
      </c>
      <c r="D22" s="236"/>
      <c r="E22" s="236"/>
      <c r="F22" s="236"/>
      <c r="G22" s="236"/>
      <c r="H22" s="237"/>
      <c r="I22" s="237">
        <f>SUM(I23:I33)</f>
        <v>641000</v>
      </c>
      <c r="J22" s="237">
        <f>SUM(J23:J33)</f>
        <v>1431300</v>
      </c>
      <c r="K22" s="237">
        <f>SUM(K23:K33)</f>
        <v>859000</v>
      </c>
      <c r="L22" s="237">
        <f>SUM(L23:L33)</f>
        <v>1548000</v>
      </c>
      <c r="M22" s="237"/>
      <c r="N22" s="237">
        <f>SUM(N23:N33)</f>
        <v>3256894</v>
      </c>
      <c r="O22" s="237">
        <f>SUM(O23:O33)</f>
        <v>0</v>
      </c>
      <c r="P22" s="237">
        <f>SUM(P23:P33)</f>
        <v>0</v>
      </c>
      <c r="Q22" s="237"/>
      <c r="R22" s="37"/>
      <c r="S22" s="237"/>
      <c r="T22" s="37"/>
    </row>
    <row r="23" spans="1:20" ht="47.25">
      <c r="A23" s="229" t="s">
        <v>689</v>
      </c>
      <c r="B23" s="227" t="s">
        <v>20</v>
      </c>
      <c r="C23" s="234" t="s">
        <v>449</v>
      </c>
      <c r="D23" s="229" t="s">
        <v>450</v>
      </c>
      <c r="E23" s="229" t="s">
        <v>435</v>
      </c>
      <c r="F23" s="229" t="s">
        <v>451</v>
      </c>
      <c r="G23" s="236"/>
      <c r="H23" s="230"/>
      <c r="I23" s="230">
        <v>300000</v>
      </c>
      <c r="J23" s="230">
        <v>300000</v>
      </c>
      <c r="K23" s="230">
        <f>L23</f>
        <v>233000</v>
      </c>
      <c r="L23" s="230">
        <v>233000</v>
      </c>
      <c r="M23" s="229"/>
      <c r="N23" s="231">
        <v>707000</v>
      </c>
      <c r="O23" s="232" t="s">
        <v>419</v>
      </c>
      <c r="P23" s="232" t="s">
        <v>408</v>
      </c>
      <c r="Q23" s="233"/>
      <c r="R23" s="37"/>
      <c r="S23" s="233"/>
      <c r="T23" s="37"/>
    </row>
    <row r="24" spans="1:20" ht="47.25">
      <c r="A24" s="229" t="s">
        <v>690</v>
      </c>
      <c r="B24" s="227" t="s">
        <v>20</v>
      </c>
      <c r="C24" s="234" t="s">
        <v>452</v>
      </c>
      <c r="D24" s="229" t="s">
        <v>453</v>
      </c>
      <c r="E24" s="229" t="s">
        <v>445</v>
      </c>
      <c r="F24" s="229" t="s">
        <v>454</v>
      </c>
      <c r="G24" s="229"/>
      <c r="H24" s="230"/>
      <c r="I24" s="230">
        <v>10000</v>
      </c>
      <c r="J24" s="230">
        <v>100000</v>
      </c>
      <c r="K24" s="230">
        <v>10000</v>
      </c>
      <c r="L24" s="230">
        <v>100000</v>
      </c>
      <c r="M24" s="229"/>
      <c r="N24" s="231">
        <v>55000</v>
      </c>
      <c r="O24" s="234" t="s">
        <v>419</v>
      </c>
      <c r="P24" s="232" t="s">
        <v>408</v>
      </c>
      <c r="Q24" s="233"/>
      <c r="R24" s="37"/>
      <c r="S24" s="233"/>
      <c r="T24" s="37"/>
    </row>
    <row r="25" spans="1:20" ht="252">
      <c r="A25" s="229" t="s">
        <v>691</v>
      </c>
      <c r="B25" s="234" t="s">
        <v>455</v>
      </c>
      <c r="C25" s="234" t="s">
        <v>456</v>
      </c>
      <c r="D25" s="229" t="s">
        <v>457</v>
      </c>
      <c r="E25" s="229" t="s">
        <v>458</v>
      </c>
      <c r="F25" s="229" t="s">
        <v>442</v>
      </c>
      <c r="G25" s="229"/>
      <c r="H25" s="230"/>
      <c r="I25" s="230">
        <v>250000</v>
      </c>
      <c r="J25" s="230">
        <v>942000</v>
      </c>
      <c r="K25" s="230">
        <f>L25</f>
        <v>500000</v>
      </c>
      <c r="L25" s="230">
        <v>500000</v>
      </c>
      <c r="M25" s="229"/>
      <c r="N25" s="231">
        <v>651974</v>
      </c>
      <c r="O25" s="234" t="s">
        <v>419</v>
      </c>
      <c r="P25" s="232" t="s">
        <v>408</v>
      </c>
      <c r="Q25" s="233"/>
      <c r="R25" s="37"/>
      <c r="S25" s="233"/>
      <c r="T25" s="37"/>
    </row>
    <row r="26" spans="1:20" ht="252">
      <c r="A26" s="229" t="s">
        <v>692</v>
      </c>
      <c r="B26" s="234" t="s">
        <v>455</v>
      </c>
      <c r="C26" s="234" t="s">
        <v>459</v>
      </c>
      <c r="D26" s="229" t="s">
        <v>460</v>
      </c>
      <c r="E26" s="229" t="s">
        <v>458</v>
      </c>
      <c r="F26" s="229" t="s">
        <v>461</v>
      </c>
      <c r="G26" s="229" t="s">
        <v>462</v>
      </c>
      <c r="H26" s="230"/>
      <c r="I26" s="230">
        <v>50000</v>
      </c>
      <c r="J26" s="230">
        <v>50000</v>
      </c>
      <c r="K26" s="230">
        <v>10000</v>
      </c>
      <c r="L26" s="230">
        <v>100000</v>
      </c>
      <c r="M26" s="229"/>
      <c r="N26" s="231">
        <v>50000</v>
      </c>
      <c r="O26" s="234" t="s">
        <v>419</v>
      </c>
      <c r="P26" s="232" t="s">
        <v>408</v>
      </c>
      <c r="Q26" s="233"/>
      <c r="R26" s="37"/>
      <c r="S26" s="233"/>
      <c r="T26" s="37"/>
    </row>
    <row r="27" spans="1:20" ht="252">
      <c r="A27" s="229" t="s">
        <v>693</v>
      </c>
      <c r="B27" s="234" t="s">
        <v>455</v>
      </c>
      <c r="C27" s="234" t="s">
        <v>463</v>
      </c>
      <c r="D27" s="229" t="s">
        <v>448</v>
      </c>
      <c r="E27" s="229" t="s">
        <v>445</v>
      </c>
      <c r="F27" s="229"/>
      <c r="G27" s="229"/>
      <c r="H27" s="230"/>
      <c r="I27" s="230">
        <v>10000</v>
      </c>
      <c r="J27" s="230">
        <v>10000</v>
      </c>
      <c r="K27" s="230">
        <v>10000</v>
      </c>
      <c r="L27" s="230">
        <v>500000</v>
      </c>
      <c r="M27" s="229"/>
      <c r="N27" s="231">
        <v>1500000</v>
      </c>
      <c r="O27" s="232" t="s">
        <v>464</v>
      </c>
      <c r="P27" s="232" t="s">
        <v>408</v>
      </c>
      <c r="Q27" s="233"/>
      <c r="R27" s="37"/>
      <c r="S27" s="233"/>
      <c r="T27" s="37"/>
    </row>
    <row r="28" spans="1:20" ht="252">
      <c r="A28" s="229" t="s">
        <v>694</v>
      </c>
      <c r="B28" s="234" t="s">
        <v>455</v>
      </c>
      <c r="C28" s="234" t="s">
        <v>465</v>
      </c>
      <c r="D28" s="238" t="s">
        <v>466</v>
      </c>
      <c r="E28" s="229" t="s">
        <v>467</v>
      </c>
      <c r="F28" s="229" t="s">
        <v>468</v>
      </c>
      <c r="G28" s="229"/>
      <c r="H28" s="230"/>
      <c r="I28" s="230">
        <v>2000</v>
      </c>
      <c r="J28" s="230">
        <v>5000</v>
      </c>
      <c r="K28" s="230">
        <v>10000</v>
      </c>
      <c r="L28" s="230">
        <v>50000</v>
      </c>
      <c r="M28" s="229"/>
      <c r="N28" s="231"/>
      <c r="O28" s="234"/>
      <c r="P28" s="232"/>
      <c r="Q28" s="233"/>
      <c r="R28" s="37"/>
      <c r="S28" s="233"/>
      <c r="T28" s="37"/>
    </row>
    <row r="29" spans="1:20" ht="189">
      <c r="A29" s="229" t="s">
        <v>695</v>
      </c>
      <c r="B29" s="234" t="s">
        <v>469</v>
      </c>
      <c r="C29" s="228" t="s">
        <v>470</v>
      </c>
      <c r="D29" s="229" t="s">
        <v>471</v>
      </c>
      <c r="E29" s="229" t="s">
        <v>422</v>
      </c>
      <c r="F29" s="229" t="s">
        <v>472</v>
      </c>
      <c r="G29" s="229" t="s">
        <v>473</v>
      </c>
      <c r="H29" s="230"/>
      <c r="I29" s="230">
        <v>14000</v>
      </c>
      <c r="J29" s="230">
        <v>14300</v>
      </c>
      <c r="K29" s="230">
        <v>5000</v>
      </c>
      <c r="L29" s="230">
        <v>20000</v>
      </c>
      <c r="M29" s="229"/>
      <c r="N29" s="231">
        <v>119611</v>
      </c>
      <c r="O29" s="234" t="s">
        <v>464</v>
      </c>
      <c r="P29" s="232" t="s">
        <v>408</v>
      </c>
      <c r="Q29" s="233"/>
      <c r="R29" s="37"/>
      <c r="S29" s="233"/>
      <c r="T29" s="37"/>
    </row>
    <row r="30" spans="1:20" ht="63">
      <c r="A30" s="229" t="s">
        <v>696</v>
      </c>
      <c r="B30" s="234"/>
      <c r="C30" s="228" t="s">
        <v>474</v>
      </c>
      <c r="D30" s="229" t="s">
        <v>475</v>
      </c>
      <c r="E30" s="229" t="s">
        <v>422</v>
      </c>
      <c r="F30" s="229" t="s">
        <v>472</v>
      </c>
      <c r="G30" s="229" t="s">
        <v>476</v>
      </c>
      <c r="H30" s="230"/>
      <c r="I30" s="230">
        <v>2000</v>
      </c>
      <c r="J30" s="230">
        <v>5000</v>
      </c>
      <c r="K30" s="230">
        <v>20000</v>
      </c>
      <c r="L30" s="230">
        <v>20000</v>
      </c>
      <c r="M30" s="229"/>
      <c r="N30" s="231">
        <v>128109</v>
      </c>
      <c r="O30" s="234" t="s">
        <v>464</v>
      </c>
      <c r="P30" s="232" t="s">
        <v>408</v>
      </c>
      <c r="Q30" s="233"/>
      <c r="R30" s="37"/>
      <c r="S30" s="233"/>
      <c r="T30" s="37"/>
    </row>
    <row r="31" spans="1:20" ht="63">
      <c r="A31" s="229" t="s">
        <v>697</v>
      </c>
      <c r="B31" s="234"/>
      <c r="C31" s="228" t="s">
        <v>477</v>
      </c>
      <c r="D31" s="229" t="s">
        <v>478</v>
      </c>
      <c r="E31" s="229" t="s">
        <v>404</v>
      </c>
      <c r="F31" s="229" t="s">
        <v>472</v>
      </c>
      <c r="G31" s="229" t="s">
        <v>479</v>
      </c>
      <c r="H31" s="230"/>
      <c r="I31" s="230">
        <v>3000</v>
      </c>
      <c r="J31" s="230">
        <v>5000</v>
      </c>
      <c r="K31" s="230">
        <v>5000</v>
      </c>
      <c r="L31" s="230">
        <v>25000</v>
      </c>
      <c r="M31" s="229"/>
      <c r="N31" s="231">
        <v>45200</v>
      </c>
      <c r="O31" s="234" t="s">
        <v>464</v>
      </c>
      <c r="P31" s="232" t="s">
        <v>408</v>
      </c>
      <c r="Q31" s="233"/>
      <c r="R31" s="37"/>
      <c r="S31" s="233"/>
      <c r="T31" s="37"/>
    </row>
    <row r="32" spans="1:20" ht="31.5">
      <c r="A32" s="229" t="s">
        <v>698</v>
      </c>
      <c r="B32" s="234"/>
      <c r="C32" s="228" t="s">
        <v>480</v>
      </c>
      <c r="D32" s="229" t="s">
        <v>481</v>
      </c>
      <c r="E32" s="229" t="s">
        <v>482</v>
      </c>
      <c r="F32" s="229" t="s">
        <v>483</v>
      </c>
      <c r="G32" s="229" t="s">
        <v>484</v>
      </c>
      <c r="H32" s="230"/>
      <c r="I32" s="230">
        <v>0</v>
      </c>
      <c r="J32" s="230"/>
      <c r="K32" s="230">
        <v>36000</v>
      </c>
      <c r="L32" s="230"/>
      <c r="M32" s="229"/>
      <c r="N32" s="231"/>
      <c r="O32" s="234"/>
      <c r="P32" s="232"/>
      <c r="Q32" s="233"/>
      <c r="R32" s="37"/>
      <c r="S32" s="233"/>
      <c r="T32" s="37"/>
    </row>
    <row r="33" spans="1:20" ht="31.5">
      <c r="A33" s="229" t="s">
        <v>699</v>
      </c>
      <c r="B33" s="234"/>
      <c r="C33" s="228" t="s">
        <v>485</v>
      </c>
      <c r="D33" s="229" t="s">
        <v>486</v>
      </c>
      <c r="E33" s="229" t="s">
        <v>487</v>
      </c>
      <c r="F33" s="229" t="s">
        <v>483</v>
      </c>
      <c r="G33" s="229" t="s">
        <v>488</v>
      </c>
      <c r="H33" s="230"/>
      <c r="I33" s="230">
        <v>0</v>
      </c>
      <c r="J33" s="230"/>
      <c r="K33" s="230">
        <v>20000</v>
      </c>
      <c r="L33" s="230"/>
      <c r="M33" s="229"/>
      <c r="N33" s="231"/>
      <c r="O33" s="234"/>
      <c r="P33" s="232"/>
      <c r="Q33" s="233"/>
      <c r="R33" s="37"/>
      <c r="S33" s="233"/>
      <c r="T33" s="37"/>
    </row>
    <row r="34" spans="1:20" ht="15.75">
      <c r="A34" s="229"/>
      <c r="B34" s="234"/>
      <c r="C34" s="228" t="s">
        <v>137</v>
      </c>
      <c r="D34" s="229"/>
      <c r="E34" s="229"/>
      <c r="F34" s="229"/>
      <c r="G34" s="229"/>
      <c r="H34" s="230"/>
      <c r="I34" s="230"/>
      <c r="J34" s="230"/>
      <c r="K34" s="230"/>
      <c r="L34" s="230"/>
      <c r="M34" s="229"/>
      <c r="N34" s="231"/>
      <c r="O34" s="234"/>
      <c r="P34" s="232"/>
      <c r="Q34" s="233"/>
      <c r="R34" s="37"/>
      <c r="S34" s="233"/>
      <c r="T34" s="37"/>
    </row>
    <row r="35" spans="1:20" ht="15.75">
      <c r="A35" s="239" t="s">
        <v>57</v>
      </c>
      <c r="B35" s="239"/>
      <c r="C35" s="240" t="s">
        <v>647</v>
      </c>
      <c r="D35" s="236"/>
      <c r="E35" s="236"/>
      <c r="F35" s="236"/>
      <c r="G35" s="236"/>
      <c r="H35" s="237"/>
      <c r="I35" s="237">
        <f>SUM(I37:I41)</f>
        <v>0</v>
      </c>
      <c r="J35" s="237">
        <f>SUM(J37:J41)</f>
        <v>14.58</v>
      </c>
      <c r="K35" s="237">
        <f>SUM(K37:K41)</f>
        <v>0</v>
      </c>
      <c r="L35" s="237">
        <f>SUM(L37:L41)</f>
        <v>0</v>
      </c>
      <c r="M35" s="237"/>
      <c r="N35" s="237">
        <f>SUM(N37:N40)</f>
        <v>0</v>
      </c>
      <c r="O35" s="237">
        <f>SUM(O37:O40)</f>
        <v>0</v>
      </c>
      <c r="P35" s="237">
        <f>SUM(P37:P40)</f>
        <v>0</v>
      </c>
      <c r="Q35" s="237"/>
      <c r="R35" s="37"/>
      <c r="S35" s="237"/>
      <c r="T35" s="37"/>
    </row>
    <row r="36" spans="1:20" ht="31.5">
      <c r="A36" s="239">
        <v>1</v>
      </c>
      <c r="B36" s="239"/>
      <c r="C36" s="322" t="s">
        <v>653</v>
      </c>
      <c r="D36" s="236"/>
      <c r="E36" s="236"/>
      <c r="F36" s="236"/>
      <c r="G36" s="236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37"/>
      <c r="S36" s="237"/>
      <c r="T36" s="37"/>
    </row>
    <row r="37" spans="1:20" ht="94.5">
      <c r="A37" s="229" t="s">
        <v>673</v>
      </c>
      <c r="B37" s="234"/>
      <c r="C37" s="241" t="s">
        <v>490</v>
      </c>
      <c r="D37" s="234" t="s">
        <v>491</v>
      </c>
      <c r="E37" s="229" t="s">
        <v>492</v>
      </c>
      <c r="F37" s="227" t="s">
        <v>493</v>
      </c>
      <c r="G37" s="242" t="s">
        <v>494</v>
      </c>
      <c r="H37" s="243"/>
      <c r="I37" s="244"/>
      <c r="J37" s="245">
        <v>14.58</v>
      </c>
      <c r="K37" s="245"/>
      <c r="L37" s="245"/>
      <c r="M37" s="232"/>
      <c r="N37" s="232"/>
      <c r="O37" s="232"/>
      <c r="P37" s="232"/>
      <c r="Q37" s="233"/>
      <c r="R37" s="37"/>
      <c r="S37" s="233"/>
      <c r="T37" s="37"/>
    </row>
    <row r="38" spans="1:20" ht="220.5">
      <c r="A38" s="229" t="s">
        <v>674</v>
      </c>
      <c r="B38" s="234" t="s">
        <v>27</v>
      </c>
      <c r="C38" s="246" t="s">
        <v>495</v>
      </c>
      <c r="D38" s="247" t="s">
        <v>496</v>
      </c>
      <c r="E38" s="247" t="s">
        <v>435</v>
      </c>
      <c r="F38" s="247" t="s">
        <v>497</v>
      </c>
      <c r="G38" s="247" t="s">
        <v>498</v>
      </c>
      <c r="H38" s="233"/>
      <c r="I38" s="248"/>
      <c r="J38" s="248"/>
      <c r="K38" s="248"/>
      <c r="L38" s="248"/>
      <c r="M38" s="247"/>
      <c r="N38" s="249"/>
      <c r="O38" s="250"/>
      <c r="P38" s="249"/>
      <c r="Q38" s="233"/>
      <c r="R38" s="37"/>
      <c r="S38" s="233"/>
      <c r="T38" s="37"/>
    </row>
    <row r="39" spans="1:20" ht="220.5">
      <c r="A39" s="229" t="s">
        <v>675</v>
      </c>
      <c r="B39" s="234" t="s">
        <v>27</v>
      </c>
      <c r="C39" s="246" t="s">
        <v>499</v>
      </c>
      <c r="D39" s="247" t="s">
        <v>500</v>
      </c>
      <c r="E39" s="247" t="s">
        <v>467</v>
      </c>
      <c r="F39" s="247" t="s">
        <v>501</v>
      </c>
      <c r="G39" s="247" t="s">
        <v>502</v>
      </c>
      <c r="H39" s="233"/>
      <c r="I39" s="248"/>
      <c r="J39" s="248"/>
      <c r="K39" s="248"/>
      <c r="L39" s="248"/>
      <c r="M39" s="247"/>
      <c r="N39" s="249"/>
      <c r="O39" s="250"/>
      <c r="P39" s="249"/>
      <c r="Q39" s="233"/>
      <c r="R39" s="37"/>
      <c r="S39" s="233"/>
      <c r="T39" s="37"/>
    </row>
    <row r="40" spans="1:20" ht="220.5">
      <c r="A40" s="229" t="s">
        <v>676</v>
      </c>
      <c r="B40" s="234" t="s">
        <v>27</v>
      </c>
      <c r="C40" s="246" t="s">
        <v>503</v>
      </c>
      <c r="D40" s="247" t="s">
        <v>504</v>
      </c>
      <c r="E40" s="247" t="s">
        <v>435</v>
      </c>
      <c r="F40" s="247" t="s">
        <v>501</v>
      </c>
      <c r="G40" s="247" t="s">
        <v>505</v>
      </c>
      <c r="H40" s="233"/>
      <c r="I40" s="248"/>
      <c r="J40" s="248"/>
      <c r="K40" s="248"/>
      <c r="L40" s="248"/>
      <c r="M40" s="247"/>
      <c r="N40" s="249"/>
      <c r="O40" s="250"/>
      <c r="P40" s="249"/>
      <c r="Q40" s="233"/>
      <c r="R40" s="37"/>
      <c r="S40" s="233"/>
      <c r="T40" s="37"/>
    </row>
    <row r="41" spans="1:20" ht="47.25">
      <c r="A41" s="229" t="s">
        <v>677</v>
      </c>
      <c r="B41" s="234"/>
      <c r="C41" s="246" t="s">
        <v>506</v>
      </c>
      <c r="D41" s="247" t="s">
        <v>507</v>
      </c>
      <c r="E41" s="247" t="s">
        <v>422</v>
      </c>
      <c r="F41" s="247" t="s">
        <v>508</v>
      </c>
      <c r="G41" s="247" t="s">
        <v>509</v>
      </c>
      <c r="H41" s="233"/>
      <c r="I41" s="248"/>
      <c r="J41" s="248"/>
      <c r="K41" s="248"/>
      <c r="L41" s="248"/>
      <c r="M41" s="247"/>
      <c r="N41" s="249"/>
      <c r="O41" s="250"/>
      <c r="P41" s="249"/>
      <c r="Q41" s="233"/>
      <c r="R41" s="37"/>
      <c r="S41" s="233"/>
      <c r="T41" s="37"/>
    </row>
    <row r="42" spans="1:20" ht="15.75">
      <c r="A42" s="229"/>
      <c r="B42" s="234"/>
      <c r="C42" s="246" t="s">
        <v>137</v>
      </c>
      <c r="D42" s="247"/>
      <c r="E42" s="247"/>
      <c r="F42" s="247"/>
      <c r="G42" s="247"/>
      <c r="H42" s="233"/>
      <c r="I42" s="248"/>
      <c r="J42" s="248"/>
      <c r="K42" s="248"/>
      <c r="L42" s="248"/>
      <c r="M42" s="247"/>
      <c r="N42" s="249"/>
      <c r="O42" s="250"/>
      <c r="P42" s="249"/>
      <c r="Q42" s="233"/>
      <c r="R42" s="37"/>
      <c r="S42" s="233"/>
      <c r="T42" s="37"/>
    </row>
    <row r="43" spans="1:20" ht="31.5">
      <c r="A43" s="239">
        <v>2</v>
      </c>
      <c r="B43" s="321"/>
      <c r="C43" s="323" t="s">
        <v>654</v>
      </c>
      <c r="D43" s="247"/>
      <c r="E43" s="247"/>
      <c r="F43" s="247"/>
      <c r="G43" s="247"/>
      <c r="H43" s="233"/>
      <c r="I43" s="248"/>
      <c r="J43" s="248"/>
      <c r="K43" s="248"/>
      <c r="L43" s="248"/>
      <c r="M43" s="247"/>
      <c r="N43" s="249"/>
      <c r="O43" s="250"/>
      <c r="P43" s="249"/>
      <c r="Q43" s="233"/>
      <c r="R43" s="37"/>
      <c r="S43" s="233"/>
      <c r="T43" s="37"/>
    </row>
    <row r="44" spans="1:20" ht="15.75">
      <c r="A44" s="239"/>
      <c r="B44" s="321"/>
      <c r="C44" s="234" t="s">
        <v>137</v>
      </c>
      <c r="D44" s="247"/>
      <c r="E44" s="247"/>
      <c r="F44" s="247"/>
      <c r="G44" s="247"/>
      <c r="H44" s="233"/>
      <c r="I44" s="248"/>
      <c r="J44" s="248"/>
      <c r="K44" s="248"/>
      <c r="L44" s="248"/>
      <c r="M44" s="247"/>
      <c r="N44" s="249"/>
      <c r="O44" s="250"/>
      <c r="P44" s="249"/>
      <c r="Q44" s="233"/>
      <c r="R44" s="37"/>
      <c r="S44" s="233"/>
      <c r="T44" s="37"/>
    </row>
    <row r="45" spans="1:20" ht="15.75">
      <c r="A45" s="239" t="s">
        <v>510</v>
      </c>
      <c r="B45" s="232"/>
      <c r="C45" s="225" t="s">
        <v>511</v>
      </c>
      <c r="D45" s="236"/>
      <c r="E45" s="236"/>
      <c r="F45" s="236"/>
      <c r="G45" s="236"/>
      <c r="H45" s="237"/>
      <c r="I45" s="237">
        <f>I47+I56+I65</f>
        <v>9333000</v>
      </c>
      <c r="J45" s="237">
        <f>J47+J56+J65</f>
        <v>9888000</v>
      </c>
      <c r="K45" s="237">
        <f>K47+K56+K65</f>
        <v>2809000</v>
      </c>
      <c r="L45" s="237">
        <f>L47+L56+L65</f>
        <v>4849000</v>
      </c>
      <c r="M45" s="237"/>
      <c r="N45" s="237">
        <f>N47+N56+N65</f>
        <v>49903000</v>
      </c>
      <c r="O45" s="237">
        <f>O47+O56+O65</f>
        <v>0</v>
      </c>
      <c r="P45" s="237">
        <f>P47+P56+P65</f>
        <v>0</v>
      </c>
      <c r="Q45" s="237"/>
      <c r="R45" s="37"/>
      <c r="S45" s="237"/>
      <c r="T45" s="37"/>
    </row>
    <row r="46" spans="1:20" ht="15.75">
      <c r="A46" s="239" t="s">
        <v>38</v>
      </c>
      <c r="B46" s="232"/>
      <c r="C46" s="225" t="s">
        <v>655</v>
      </c>
      <c r="D46" s="236"/>
      <c r="E46" s="236"/>
      <c r="F46" s="236"/>
      <c r="G46" s="236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37"/>
      <c r="S46" s="237"/>
      <c r="T46" s="37"/>
    </row>
    <row r="47" spans="1:20" ht="31.5">
      <c r="A47" s="239">
        <v>1</v>
      </c>
      <c r="B47" s="232"/>
      <c r="C47" s="321" t="s">
        <v>656</v>
      </c>
      <c r="D47" s="236"/>
      <c r="E47" s="236"/>
      <c r="F47" s="236"/>
      <c r="G47" s="236"/>
      <c r="H47" s="237"/>
      <c r="I47" s="237">
        <f aca="true" t="shared" si="0" ref="I47:P47">SUM(I48:I53)</f>
        <v>610000</v>
      </c>
      <c r="J47" s="237">
        <f t="shared" si="0"/>
        <v>1080000</v>
      </c>
      <c r="K47" s="237">
        <f t="shared" si="0"/>
        <v>459000</v>
      </c>
      <c r="L47" s="237">
        <f t="shared" si="0"/>
        <v>459000</v>
      </c>
      <c r="M47" s="237"/>
      <c r="N47" s="237">
        <f t="shared" si="0"/>
        <v>22000</v>
      </c>
      <c r="O47" s="237">
        <f t="shared" si="0"/>
        <v>0</v>
      </c>
      <c r="P47" s="237">
        <f t="shared" si="0"/>
        <v>0</v>
      </c>
      <c r="Q47" s="237"/>
      <c r="R47" s="37"/>
      <c r="S47" s="237"/>
      <c r="T47" s="37"/>
    </row>
    <row r="48" spans="1:20" ht="220.5">
      <c r="A48" s="229" t="s">
        <v>700</v>
      </c>
      <c r="B48" s="239" t="s">
        <v>20</v>
      </c>
      <c r="C48" s="228" t="s">
        <v>512</v>
      </c>
      <c r="D48" s="229"/>
      <c r="E48" s="229"/>
      <c r="F48" s="229"/>
      <c r="G48" s="229"/>
      <c r="H48" s="230"/>
      <c r="I48" s="230"/>
      <c r="J48" s="230"/>
      <c r="K48" s="230"/>
      <c r="L48" s="230"/>
      <c r="M48" s="229"/>
      <c r="N48" s="231"/>
      <c r="O48" s="234"/>
      <c r="P48" s="232"/>
      <c r="Q48" s="233"/>
      <c r="R48" s="37"/>
      <c r="S48" s="233"/>
      <c r="T48" s="37"/>
    </row>
    <row r="49" spans="1:20" ht="220.5">
      <c r="A49" s="229" t="s">
        <v>701</v>
      </c>
      <c r="B49" s="239" t="s">
        <v>20</v>
      </c>
      <c r="C49" s="251" t="s">
        <v>513</v>
      </c>
      <c r="D49" s="252" t="s">
        <v>514</v>
      </c>
      <c r="E49" s="229" t="s">
        <v>515</v>
      </c>
      <c r="F49" s="229" t="s">
        <v>446</v>
      </c>
      <c r="G49" s="236"/>
      <c r="H49" s="233"/>
      <c r="I49" s="233">
        <v>100000</v>
      </c>
      <c r="J49" s="230">
        <v>100000</v>
      </c>
      <c r="K49" s="230">
        <f>L49</f>
        <v>70000</v>
      </c>
      <c r="L49" s="230">
        <v>70000</v>
      </c>
      <c r="M49" s="229"/>
      <c r="N49" s="231">
        <v>22000</v>
      </c>
      <c r="O49" s="232" t="s">
        <v>419</v>
      </c>
      <c r="P49" s="232" t="s">
        <v>516</v>
      </c>
      <c r="Q49" s="233"/>
      <c r="R49" s="37"/>
      <c r="S49" s="233"/>
      <c r="T49" s="37"/>
    </row>
    <row r="50" spans="1:20" ht="252">
      <c r="A50" s="229" t="s">
        <v>702</v>
      </c>
      <c r="B50" s="229" t="s">
        <v>455</v>
      </c>
      <c r="C50" s="234" t="s">
        <v>517</v>
      </c>
      <c r="D50" s="229" t="s">
        <v>518</v>
      </c>
      <c r="E50" s="229" t="s">
        <v>519</v>
      </c>
      <c r="F50" s="229" t="s">
        <v>520</v>
      </c>
      <c r="G50" s="236"/>
      <c r="H50" s="230"/>
      <c r="I50" s="230">
        <v>110000</v>
      </c>
      <c r="J50" s="230">
        <v>130000</v>
      </c>
      <c r="K50" s="230">
        <f>L50</f>
        <v>35000</v>
      </c>
      <c r="L50" s="230">
        <v>35000</v>
      </c>
      <c r="M50" s="229"/>
      <c r="N50" s="231">
        <v>0</v>
      </c>
      <c r="O50" s="232" t="s">
        <v>419</v>
      </c>
      <c r="P50" s="232" t="s">
        <v>516</v>
      </c>
      <c r="Q50" s="233"/>
      <c r="R50" s="37"/>
      <c r="S50" s="233"/>
      <c r="T50" s="37"/>
    </row>
    <row r="51" spans="1:20" ht="252">
      <c r="A51" s="229" t="s">
        <v>703</v>
      </c>
      <c r="B51" s="229" t="s">
        <v>455</v>
      </c>
      <c r="C51" s="253" t="s">
        <v>521</v>
      </c>
      <c r="D51" s="227" t="s">
        <v>522</v>
      </c>
      <c r="E51" s="229" t="s">
        <v>523</v>
      </c>
      <c r="F51" s="227" t="s">
        <v>524</v>
      </c>
      <c r="G51" s="227"/>
      <c r="H51" s="230"/>
      <c r="I51" s="230">
        <v>0</v>
      </c>
      <c r="J51" s="230"/>
      <c r="K51" s="230">
        <v>100000</v>
      </c>
      <c r="L51" s="230">
        <v>100000</v>
      </c>
      <c r="M51" s="227"/>
      <c r="N51" s="254"/>
      <c r="O51" s="255"/>
      <c r="P51" s="256"/>
      <c r="Q51" s="233"/>
      <c r="R51" s="37"/>
      <c r="S51" s="233"/>
      <c r="T51" s="37"/>
    </row>
    <row r="52" spans="1:20" ht="189">
      <c r="A52" s="229" t="s">
        <v>704</v>
      </c>
      <c r="B52" s="229" t="s">
        <v>469</v>
      </c>
      <c r="C52" s="253" t="s">
        <v>525</v>
      </c>
      <c r="D52" s="238" t="s">
        <v>526</v>
      </c>
      <c r="E52" s="229" t="s">
        <v>523</v>
      </c>
      <c r="F52" s="229" t="s">
        <v>527</v>
      </c>
      <c r="G52" s="236"/>
      <c r="H52" s="230"/>
      <c r="I52" s="230">
        <v>300000</v>
      </c>
      <c r="J52" s="230">
        <v>650000</v>
      </c>
      <c r="K52" s="230">
        <f>L52</f>
        <v>218000</v>
      </c>
      <c r="L52" s="230">
        <v>218000</v>
      </c>
      <c r="M52" s="229"/>
      <c r="N52" s="231">
        <v>0</v>
      </c>
      <c r="O52" s="232" t="s">
        <v>407</v>
      </c>
      <c r="P52" s="232" t="s">
        <v>516</v>
      </c>
      <c r="Q52" s="233"/>
      <c r="R52" s="37"/>
      <c r="S52" s="233"/>
      <c r="T52" s="37"/>
    </row>
    <row r="53" spans="1:20" ht="189">
      <c r="A53" s="229" t="s">
        <v>705</v>
      </c>
      <c r="B53" s="229" t="s">
        <v>469</v>
      </c>
      <c r="C53" s="228" t="s">
        <v>528</v>
      </c>
      <c r="D53" s="229" t="s">
        <v>529</v>
      </c>
      <c r="E53" s="229" t="s">
        <v>523</v>
      </c>
      <c r="F53" s="229" t="s">
        <v>527</v>
      </c>
      <c r="G53" s="236"/>
      <c r="H53" s="230"/>
      <c r="I53" s="230">
        <v>100000</v>
      </c>
      <c r="J53" s="230">
        <v>200000</v>
      </c>
      <c r="K53" s="230">
        <f>L53</f>
        <v>36000</v>
      </c>
      <c r="L53" s="230">
        <v>36000</v>
      </c>
      <c r="M53" s="229"/>
      <c r="N53" s="231">
        <v>0</v>
      </c>
      <c r="O53" s="232" t="s">
        <v>407</v>
      </c>
      <c r="P53" s="232" t="s">
        <v>516</v>
      </c>
      <c r="Q53" s="233"/>
      <c r="R53" s="37"/>
      <c r="S53" s="233"/>
      <c r="T53" s="37"/>
    </row>
    <row r="54" spans="1:20" ht="220.5">
      <c r="A54" s="229" t="s">
        <v>706</v>
      </c>
      <c r="B54" s="239" t="s">
        <v>20</v>
      </c>
      <c r="C54" s="257" t="s">
        <v>530</v>
      </c>
      <c r="D54" s="238" t="s">
        <v>531</v>
      </c>
      <c r="E54" s="229" t="s">
        <v>523</v>
      </c>
      <c r="F54" s="229" t="s">
        <v>532</v>
      </c>
      <c r="G54" s="229"/>
      <c r="H54" s="258"/>
      <c r="I54" s="258">
        <v>350000</v>
      </c>
      <c r="J54" s="230">
        <v>550000</v>
      </c>
      <c r="K54" s="230">
        <f>L54</f>
        <v>300000</v>
      </c>
      <c r="L54" s="230">
        <v>300000</v>
      </c>
      <c r="M54" s="229"/>
      <c r="N54" s="231">
        <v>0</v>
      </c>
      <c r="O54" s="232" t="s">
        <v>407</v>
      </c>
      <c r="P54" s="232" t="s">
        <v>516</v>
      </c>
      <c r="Q54" s="233"/>
      <c r="R54" s="37"/>
      <c r="S54" s="233"/>
      <c r="T54" s="37"/>
    </row>
    <row r="55" spans="1:20" ht="15.75">
      <c r="A55" s="229"/>
      <c r="B55" s="239"/>
      <c r="C55" s="234" t="s">
        <v>137</v>
      </c>
      <c r="D55" s="238"/>
      <c r="E55" s="229"/>
      <c r="F55" s="229"/>
      <c r="G55" s="229"/>
      <c r="H55" s="258"/>
      <c r="I55" s="258"/>
      <c r="J55" s="230"/>
      <c r="K55" s="230"/>
      <c r="L55" s="230"/>
      <c r="M55" s="229"/>
      <c r="N55" s="231"/>
      <c r="O55" s="232"/>
      <c r="P55" s="232"/>
      <c r="Q55" s="233"/>
      <c r="R55" s="37"/>
      <c r="S55" s="233"/>
      <c r="T55" s="37"/>
    </row>
    <row r="56" spans="1:20" ht="31.5">
      <c r="A56" s="223">
        <v>2</v>
      </c>
      <c r="B56" s="223"/>
      <c r="C56" s="321" t="s">
        <v>657</v>
      </c>
      <c r="D56" s="236"/>
      <c r="E56" s="236"/>
      <c r="F56" s="236"/>
      <c r="G56" s="236"/>
      <c r="H56" s="237"/>
      <c r="I56" s="237">
        <f>SUM(I57:I63)</f>
        <v>8723000</v>
      </c>
      <c r="J56" s="237">
        <f>SUM(J57:J63)</f>
        <v>8808000</v>
      </c>
      <c r="K56" s="237">
        <f>SUM(K57:K63)</f>
        <v>2250000</v>
      </c>
      <c r="L56" s="237">
        <f>SUM(L57:L63)</f>
        <v>4290000</v>
      </c>
      <c r="M56" s="237"/>
      <c r="N56" s="237">
        <f>SUM(N57:N63)</f>
        <v>49881000</v>
      </c>
      <c r="O56" s="237">
        <f>SUM(O57:O63)</f>
        <v>0</v>
      </c>
      <c r="P56" s="237">
        <f>SUM(P57:P63)</f>
        <v>0</v>
      </c>
      <c r="Q56" s="237"/>
      <c r="R56" s="37"/>
      <c r="S56" s="237"/>
      <c r="T56" s="37"/>
    </row>
    <row r="57" spans="1:20" ht="220.5">
      <c r="A57" s="229" t="s">
        <v>707</v>
      </c>
      <c r="B57" s="239" t="s">
        <v>20</v>
      </c>
      <c r="C57" s="259" t="s">
        <v>533</v>
      </c>
      <c r="D57" s="238" t="s">
        <v>534</v>
      </c>
      <c r="E57" s="229" t="s">
        <v>535</v>
      </c>
      <c r="F57" s="229"/>
      <c r="G57" s="230"/>
      <c r="H57" s="230"/>
      <c r="I57" s="230">
        <v>7300000</v>
      </c>
      <c r="J57" s="230">
        <v>7300000</v>
      </c>
      <c r="K57" s="230">
        <v>300000</v>
      </c>
      <c r="L57" s="230">
        <v>2000000</v>
      </c>
      <c r="M57" s="229"/>
      <c r="N57" s="231">
        <v>36803000</v>
      </c>
      <c r="O57" s="232" t="s">
        <v>419</v>
      </c>
      <c r="P57" s="232" t="s">
        <v>516</v>
      </c>
      <c r="Q57" s="233"/>
      <c r="R57" s="37"/>
      <c r="S57" s="233"/>
      <c r="T57" s="37"/>
    </row>
    <row r="58" spans="1:20" ht="220.5">
      <c r="A58" s="229" t="s">
        <v>708</v>
      </c>
      <c r="B58" s="239" t="s">
        <v>20</v>
      </c>
      <c r="C58" s="259" t="s">
        <v>536</v>
      </c>
      <c r="D58" s="238" t="s">
        <v>537</v>
      </c>
      <c r="E58" s="229" t="s">
        <v>523</v>
      </c>
      <c r="F58" s="229" t="s">
        <v>538</v>
      </c>
      <c r="G58" s="229"/>
      <c r="H58" s="258"/>
      <c r="I58" s="258">
        <v>350000</v>
      </c>
      <c r="J58" s="230">
        <v>350000</v>
      </c>
      <c r="K58" s="230">
        <f>L58</f>
        <v>500000</v>
      </c>
      <c r="L58" s="230">
        <v>500000</v>
      </c>
      <c r="M58" s="227"/>
      <c r="N58" s="231">
        <v>1903000</v>
      </c>
      <c r="O58" s="232" t="s">
        <v>419</v>
      </c>
      <c r="P58" s="232" t="s">
        <v>516</v>
      </c>
      <c r="Q58" s="233"/>
      <c r="R58" s="37"/>
      <c r="S58" s="233"/>
      <c r="T58" s="37"/>
    </row>
    <row r="59" spans="1:20" ht="252">
      <c r="A59" s="229" t="s">
        <v>709</v>
      </c>
      <c r="B59" s="229" t="s">
        <v>455</v>
      </c>
      <c r="C59" s="251" t="s">
        <v>539</v>
      </c>
      <c r="D59" s="252" t="s">
        <v>540</v>
      </c>
      <c r="E59" s="229" t="s">
        <v>519</v>
      </c>
      <c r="F59" s="229"/>
      <c r="G59" s="229"/>
      <c r="H59" s="258"/>
      <c r="I59" s="258">
        <v>150000</v>
      </c>
      <c r="J59" s="230">
        <v>150000</v>
      </c>
      <c r="K59" s="230">
        <f>L59</f>
        <v>200000</v>
      </c>
      <c r="L59" s="230">
        <v>200000</v>
      </c>
      <c r="M59" s="227"/>
      <c r="N59" s="231">
        <v>800000</v>
      </c>
      <c r="O59" s="232" t="s">
        <v>419</v>
      </c>
      <c r="P59" s="232" t="s">
        <v>516</v>
      </c>
      <c r="Q59" s="233"/>
      <c r="R59" s="37"/>
      <c r="S59" s="233"/>
      <c r="T59" s="37"/>
    </row>
    <row r="60" spans="1:20" ht="189">
      <c r="A60" s="229" t="s">
        <v>710</v>
      </c>
      <c r="B60" s="229" t="s">
        <v>469</v>
      </c>
      <c r="C60" s="234" t="s">
        <v>541</v>
      </c>
      <c r="D60" s="229" t="s">
        <v>542</v>
      </c>
      <c r="E60" s="229" t="s">
        <v>523</v>
      </c>
      <c r="F60" s="229"/>
      <c r="G60" s="236"/>
      <c r="H60" s="230"/>
      <c r="I60" s="230">
        <v>150000</v>
      </c>
      <c r="J60" s="230">
        <v>150000</v>
      </c>
      <c r="K60" s="230">
        <f>L60</f>
        <v>200000</v>
      </c>
      <c r="L60" s="230">
        <v>200000</v>
      </c>
      <c r="M60" s="229"/>
      <c r="N60" s="231">
        <v>580000</v>
      </c>
      <c r="O60" s="232" t="s">
        <v>419</v>
      </c>
      <c r="P60" s="232" t="s">
        <v>516</v>
      </c>
      <c r="Q60" s="233"/>
      <c r="R60" s="37"/>
      <c r="S60" s="233"/>
      <c r="T60" s="37"/>
    </row>
    <row r="61" spans="1:20" ht="189">
      <c r="A61" s="229" t="s">
        <v>711</v>
      </c>
      <c r="B61" s="229" t="s">
        <v>469</v>
      </c>
      <c r="C61" s="253" t="s">
        <v>543</v>
      </c>
      <c r="D61" s="238" t="s">
        <v>544</v>
      </c>
      <c r="E61" s="227"/>
      <c r="F61" s="229" t="s">
        <v>545</v>
      </c>
      <c r="G61" s="236"/>
      <c r="H61" s="230"/>
      <c r="I61" s="230">
        <v>773000</v>
      </c>
      <c r="J61" s="230">
        <v>773000</v>
      </c>
      <c r="K61" s="230">
        <v>500000</v>
      </c>
      <c r="L61" s="230">
        <v>840000</v>
      </c>
      <c r="M61" s="227"/>
      <c r="N61" s="231"/>
      <c r="O61" s="232"/>
      <c r="P61" s="232"/>
      <c r="Q61" s="233"/>
      <c r="R61" s="37"/>
      <c r="S61" s="233"/>
      <c r="T61" s="37"/>
    </row>
    <row r="62" spans="1:20" ht="189">
      <c r="A62" s="229" t="s">
        <v>712</v>
      </c>
      <c r="B62" s="229" t="s">
        <v>469</v>
      </c>
      <c r="C62" s="253" t="s">
        <v>546</v>
      </c>
      <c r="D62" s="238" t="s">
        <v>547</v>
      </c>
      <c r="E62" s="229" t="s">
        <v>523</v>
      </c>
      <c r="F62" s="229" t="s">
        <v>472</v>
      </c>
      <c r="G62" s="236"/>
      <c r="H62" s="230"/>
      <c r="I62" s="230"/>
      <c r="J62" s="230">
        <v>35000</v>
      </c>
      <c r="K62" s="230">
        <v>50000</v>
      </c>
      <c r="L62" s="258">
        <v>50000</v>
      </c>
      <c r="M62" s="229"/>
      <c r="N62" s="231">
        <v>6615000</v>
      </c>
      <c r="O62" s="232"/>
      <c r="P62" s="232"/>
      <c r="Q62" s="233"/>
      <c r="R62" s="37"/>
      <c r="S62" s="233"/>
      <c r="T62" s="37"/>
    </row>
    <row r="63" spans="1:20" ht="47.25">
      <c r="A63" s="229" t="s">
        <v>713</v>
      </c>
      <c r="B63" s="229"/>
      <c r="C63" s="234" t="s">
        <v>548</v>
      </c>
      <c r="D63" s="229" t="s">
        <v>549</v>
      </c>
      <c r="E63" s="229" t="s">
        <v>523</v>
      </c>
      <c r="F63" s="229"/>
      <c r="G63" s="229"/>
      <c r="H63" s="230"/>
      <c r="I63" s="230"/>
      <c r="J63" s="230">
        <v>50000</v>
      </c>
      <c r="K63" s="230">
        <v>500000</v>
      </c>
      <c r="L63" s="258">
        <v>500000</v>
      </c>
      <c r="M63" s="229"/>
      <c r="N63" s="231">
        <v>3180000</v>
      </c>
      <c r="O63" s="232"/>
      <c r="P63" s="232"/>
      <c r="Q63" s="233"/>
      <c r="R63" s="37"/>
      <c r="S63" s="233"/>
      <c r="T63" s="37"/>
    </row>
    <row r="64" spans="1:20" ht="15.75">
      <c r="A64" s="229"/>
      <c r="B64" s="229"/>
      <c r="C64" s="234" t="s">
        <v>137</v>
      </c>
      <c r="D64" s="229"/>
      <c r="E64" s="229"/>
      <c r="F64" s="229"/>
      <c r="G64" s="229"/>
      <c r="H64" s="230"/>
      <c r="I64" s="230"/>
      <c r="J64" s="230"/>
      <c r="K64" s="230"/>
      <c r="L64" s="258"/>
      <c r="M64" s="229"/>
      <c r="N64" s="231"/>
      <c r="O64" s="232"/>
      <c r="P64" s="232"/>
      <c r="Q64" s="233"/>
      <c r="R64" s="37"/>
      <c r="S64" s="233"/>
      <c r="T64" s="37"/>
    </row>
    <row r="65" spans="1:20" ht="15.75">
      <c r="A65" s="260" t="s">
        <v>57</v>
      </c>
      <c r="B65" s="261"/>
      <c r="C65" s="468" t="s">
        <v>489</v>
      </c>
      <c r="D65" s="469"/>
      <c r="E65" s="470"/>
      <c r="F65" s="262"/>
      <c r="G65" s="262"/>
      <c r="H65" s="263"/>
      <c r="I65" s="263"/>
      <c r="J65" s="263">
        <f>SUM(J67:J69)</f>
        <v>0</v>
      </c>
      <c r="K65" s="263">
        <f>SUM(K67:K69)</f>
        <v>100000</v>
      </c>
      <c r="L65" s="263">
        <f>SUM(L67:L69)</f>
        <v>100000</v>
      </c>
      <c r="M65" s="263"/>
      <c r="N65" s="263">
        <f>SUM(N67:N69)</f>
        <v>0</v>
      </c>
      <c r="O65" s="263">
        <f>SUM(O67:O69)</f>
        <v>0</v>
      </c>
      <c r="P65" s="263">
        <f>SUM(P67:P69)</f>
        <v>0</v>
      </c>
      <c r="Q65" s="263"/>
      <c r="R65" s="37"/>
      <c r="S65" s="263"/>
      <c r="T65" s="37"/>
    </row>
    <row r="66" spans="1:20" ht="31.5">
      <c r="A66" s="260">
        <v>1</v>
      </c>
      <c r="B66" s="261"/>
      <c r="C66" s="326" t="s">
        <v>656</v>
      </c>
      <c r="D66" s="324"/>
      <c r="E66" s="325"/>
      <c r="F66" s="262"/>
      <c r="G66" s="262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37"/>
      <c r="S66" s="263"/>
      <c r="T66" s="37"/>
    </row>
    <row r="67" spans="1:20" ht="31.5">
      <c r="A67" s="229" t="s">
        <v>714</v>
      </c>
      <c r="B67" s="232"/>
      <c r="C67" s="228" t="s">
        <v>550</v>
      </c>
      <c r="D67" s="232"/>
      <c r="E67" s="236"/>
      <c r="F67" s="236"/>
      <c r="G67" s="236"/>
      <c r="H67" s="233"/>
      <c r="I67" s="231"/>
      <c r="J67" s="231"/>
      <c r="K67" s="231"/>
      <c r="L67" s="231"/>
      <c r="M67" s="232"/>
      <c r="N67" s="232"/>
      <c r="O67" s="232"/>
      <c r="P67" s="232"/>
      <c r="Q67" s="233"/>
      <c r="R67" s="37"/>
      <c r="S67" s="233"/>
      <c r="T67" s="37"/>
    </row>
    <row r="68" spans="1:20" ht="126">
      <c r="A68" s="229" t="s">
        <v>715</v>
      </c>
      <c r="B68" s="232"/>
      <c r="C68" s="257" t="s">
        <v>551</v>
      </c>
      <c r="D68" s="238" t="s">
        <v>552</v>
      </c>
      <c r="E68" s="247" t="s">
        <v>553</v>
      </c>
      <c r="F68" s="229" t="s">
        <v>554</v>
      </c>
      <c r="G68" s="236"/>
      <c r="H68" s="233"/>
      <c r="I68" s="231"/>
      <c r="J68" s="231"/>
      <c r="K68" s="231"/>
      <c r="L68" s="231"/>
      <c r="M68" s="229"/>
      <c r="N68" s="232"/>
      <c r="O68" s="232"/>
      <c r="P68" s="232"/>
      <c r="Q68" s="233"/>
      <c r="R68" s="37"/>
      <c r="S68" s="233"/>
      <c r="T68" s="37"/>
    </row>
    <row r="69" spans="1:20" ht="47.25">
      <c r="A69" s="229" t="s">
        <v>716</v>
      </c>
      <c r="B69" s="232"/>
      <c r="C69" s="253" t="s">
        <v>521</v>
      </c>
      <c r="D69" s="227" t="s">
        <v>522</v>
      </c>
      <c r="E69" s="229" t="s">
        <v>523</v>
      </c>
      <c r="F69" s="227" t="s">
        <v>524</v>
      </c>
      <c r="G69" s="227"/>
      <c r="H69" s="230"/>
      <c r="I69" s="230">
        <v>0</v>
      </c>
      <c r="J69" s="230"/>
      <c r="K69" s="230">
        <v>100000</v>
      </c>
      <c r="L69" s="230">
        <v>100000</v>
      </c>
      <c r="M69" s="227"/>
      <c r="N69" s="254"/>
      <c r="O69" s="255"/>
      <c r="P69" s="256"/>
      <c r="Q69" s="233"/>
      <c r="R69" s="37"/>
      <c r="S69" s="233"/>
      <c r="T69" s="37"/>
    </row>
    <row r="70" spans="1:20" ht="47.25">
      <c r="A70" s="229" t="s">
        <v>717</v>
      </c>
      <c r="B70" s="232"/>
      <c r="C70" s="234" t="s">
        <v>555</v>
      </c>
      <c r="D70" s="234" t="s">
        <v>556</v>
      </c>
      <c r="E70" s="229" t="s">
        <v>557</v>
      </c>
      <c r="F70" s="227" t="s">
        <v>493</v>
      </c>
      <c r="G70" s="228" t="s">
        <v>558</v>
      </c>
      <c r="H70" s="264"/>
      <c r="I70" s="265"/>
      <c r="J70" s="229">
        <v>1.495</v>
      </c>
      <c r="K70" s="229"/>
      <c r="L70" s="229"/>
      <c r="M70" s="232"/>
      <c r="N70" s="232"/>
      <c r="O70" s="232"/>
      <c r="P70" s="232"/>
      <c r="Q70" s="233"/>
      <c r="R70" s="37"/>
      <c r="S70" s="233"/>
      <c r="T70" s="37"/>
    </row>
    <row r="71" spans="1:20" ht="31.5">
      <c r="A71" s="229" t="s">
        <v>718</v>
      </c>
      <c r="B71" s="232"/>
      <c r="C71" s="234" t="s">
        <v>137</v>
      </c>
      <c r="D71" s="234"/>
      <c r="E71" s="229"/>
      <c r="F71" s="227"/>
      <c r="G71" s="228"/>
      <c r="H71" s="264"/>
      <c r="I71" s="265"/>
      <c r="J71" s="229"/>
      <c r="K71" s="229"/>
      <c r="L71" s="229"/>
      <c r="M71" s="232"/>
      <c r="N71" s="232"/>
      <c r="O71" s="232"/>
      <c r="P71" s="232"/>
      <c r="Q71" s="233"/>
      <c r="R71" s="37"/>
      <c r="S71" s="233"/>
      <c r="T71" s="37"/>
    </row>
    <row r="72" spans="1:20" ht="31.5">
      <c r="A72" s="260">
        <v>2</v>
      </c>
      <c r="B72" s="261"/>
      <c r="C72" s="321" t="s">
        <v>657</v>
      </c>
      <c r="D72" s="234"/>
      <c r="E72" s="229"/>
      <c r="F72" s="227"/>
      <c r="G72" s="228"/>
      <c r="H72" s="264"/>
      <c r="I72" s="265"/>
      <c r="J72" s="229"/>
      <c r="K72" s="229"/>
      <c r="L72" s="229"/>
      <c r="M72" s="232"/>
      <c r="N72" s="232"/>
      <c r="O72" s="232"/>
      <c r="P72" s="232"/>
      <c r="Q72" s="233"/>
      <c r="R72" s="37"/>
      <c r="S72" s="233"/>
      <c r="T72" s="37"/>
    </row>
    <row r="73" spans="1:20" ht="141.75">
      <c r="A73" s="234"/>
      <c r="B73" s="234" t="s">
        <v>658</v>
      </c>
      <c r="C73" s="234" t="s">
        <v>137</v>
      </c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</row>
  </sheetData>
  <sheetProtection/>
  <mergeCells count="6">
    <mergeCell ref="A1:T1"/>
    <mergeCell ref="H4:L4"/>
    <mergeCell ref="M4:Q4"/>
    <mergeCell ref="C65:E65"/>
    <mergeCell ref="A3:T3"/>
    <mergeCell ref="A2:T2"/>
  </mergeCells>
  <printOptions horizontalCentered="1"/>
  <pageMargins left="0.24" right="0.19" top="0.75" bottom="0.75" header="0.3" footer="0.3"/>
  <pageSetup fitToHeight="0" fitToWidth="1" horizontalDpi="600" verticalDpi="600" orientation="landscape" paperSize="9" scale="7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.28125" style="0" customWidth="1"/>
    <col min="2" max="2" width="39.7109375" style="0" customWidth="1"/>
    <col min="3" max="3" width="11.00390625" style="0" customWidth="1"/>
    <col min="4" max="4" width="13.8515625" style="0" customWidth="1"/>
    <col min="5" max="5" width="14.7109375" style="0" customWidth="1"/>
    <col min="6" max="6" width="17.140625" style="0" customWidth="1"/>
    <col min="7" max="7" width="13.8515625" style="0" customWidth="1"/>
    <col min="8" max="8" width="15.28125" style="0" customWidth="1"/>
  </cols>
  <sheetData>
    <row r="1" spans="1:8" ht="14.25" customHeight="1">
      <c r="A1" s="474" t="s">
        <v>584</v>
      </c>
      <c r="B1" s="474"/>
      <c r="C1" s="474"/>
      <c r="D1" s="474"/>
      <c r="E1" s="474"/>
      <c r="F1" s="474"/>
      <c r="G1" s="474"/>
      <c r="H1" s="474"/>
    </row>
    <row r="2" spans="1:8" ht="16.5" customHeight="1">
      <c r="A2" s="480" t="s">
        <v>665</v>
      </c>
      <c r="B2" s="480"/>
      <c r="C2" s="480"/>
      <c r="D2" s="480"/>
      <c r="E2" s="480"/>
      <c r="F2" s="480"/>
      <c r="G2" s="480"/>
      <c r="H2" s="480"/>
    </row>
    <row r="3" spans="1:8" ht="16.5" customHeight="1">
      <c r="A3" s="479" t="s">
        <v>741</v>
      </c>
      <c r="B3" s="480"/>
      <c r="C3" s="480"/>
      <c r="D3" s="480"/>
      <c r="E3" s="480"/>
      <c r="F3" s="480"/>
      <c r="G3" s="480"/>
      <c r="H3" s="480"/>
    </row>
    <row r="4" spans="1:8" ht="15.75">
      <c r="A4" s="267" t="s">
        <v>563</v>
      </c>
      <c r="B4" s="268"/>
      <c r="C4" s="269"/>
      <c r="D4" s="269"/>
      <c r="E4" s="270"/>
      <c r="F4" s="270"/>
      <c r="G4" s="270"/>
      <c r="H4" s="271"/>
    </row>
    <row r="5" spans="1:8" ht="15.75">
      <c r="A5" s="268" t="s">
        <v>564</v>
      </c>
      <c r="B5" s="272"/>
      <c r="C5" s="269"/>
      <c r="D5" s="269"/>
      <c r="E5" s="270"/>
      <c r="F5" s="270"/>
      <c r="G5" s="270"/>
      <c r="H5" s="271"/>
    </row>
    <row r="6" spans="1:8" ht="15.75">
      <c r="A6" s="267" t="s">
        <v>565</v>
      </c>
      <c r="B6" s="268"/>
      <c r="C6" s="269"/>
      <c r="D6" s="269"/>
      <c r="E6" s="270"/>
      <c r="F6" s="270"/>
      <c r="G6" s="270"/>
      <c r="H6" s="273"/>
    </row>
    <row r="7" spans="1:8" ht="15.75">
      <c r="A7" s="267" t="s">
        <v>566</v>
      </c>
      <c r="B7" s="268"/>
      <c r="C7" s="269"/>
      <c r="D7" s="269"/>
      <c r="E7" s="273" t="s">
        <v>567</v>
      </c>
      <c r="F7" s="270"/>
      <c r="G7" s="270" t="s">
        <v>568</v>
      </c>
      <c r="H7" s="274"/>
    </row>
    <row r="8" spans="1:8" ht="15.75">
      <c r="A8" s="267" t="s">
        <v>569</v>
      </c>
      <c r="B8" s="268"/>
      <c r="C8" s="269"/>
      <c r="D8" s="269"/>
      <c r="E8" s="270"/>
      <c r="F8" s="270"/>
      <c r="G8" s="270"/>
      <c r="H8" s="274"/>
    </row>
    <row r="9" spans="1:8" ht="15.75">
      <c r="A9" s="267" t="s">
        <v>570</v>
      </c>
      <c r="B9" s="268"/>
      <c r="C9" s="269"/>
      <c r="D9" s="269"/>
      <c r="E9" s="270"/>
      <c r="F9" s="270"/>
      <c r="G9" s="270"/>
      <c r="H9" s="274"/>
    </row>
    <row r="10" spans="1:8" ht="15.75">
      <c r="A10" s="267" t="s">
        <v>571</v>
      </c>
      <c r="B10" s="268"/>
      <c r="C10" s="269"/>
      <c r="D10" s="269"/>
      <c r="E10" s="270"/>
      <c r="F10" s="270"/>
      <c r="G10" s="270"/>
      <c r="H10" s="275"/>
    </row>
    <row r="11" spans="1:8" ht="15.75">
      <c r="A11" s="267" t="s">
        <v>659</v>
      </c>
      <c r="B11" s="268"/>
      <c r="C11" s="269"/>
      <c r="D11" s="269"/>
      <c r="E11" s="270"/>
      <c r="F11" s="270"/>
      <c r="G11" s="270"/>
      <c r="H11" s="275"/>
    </row>
    <row r="12" spans="1:8" ht="9" customHeight="1">
      <c r="A12" s="267"/>
      <c r="B12" s="268"/>
      <c r="C12" s="269"/>
      <c r="D12" s="269"/>
      <c r="E12" s="270"/>
      <c r="F12" s="270"/>
      <c r="G12" s="270"/>
      <c r="H12" s="275"/>
    </row>
    <row r="13" spans="1:8" ht="16.5">
      <c r="A13" s="475" t="s">
        <v>660</v>
      </c>
      <c r="B13" s="475"/>
      <c r="C13" s="475"/>
      <c r="D13" s="475"/>
      <c r="E13" s="475"/>
      <c r="F13" s="475"/>
      <c r="G13" s="475"/>
      <c r="H13" s="273"/>
    </row>
    <row r="14" spans="1:8" ht="47.25">
      <c r="A14" s="276" t="s">
        <v>157</v>
      </c>
      <c r="B14" s="277" t="s">
        <v>572</v>
      </c>
      <c r="C14" s="277" t="s">
        <v>573</v>
      </c>
      <c r="D14" s="278" t="s">
        <v>661</v>
      </c>
      <c r="E14" s="278" t="s">
        <v>662</v>
      </c>
      <c r="F14" s="278" t="s">
        <v>663</v>
      </c>
      <c r="G14" s="278" t="s">
        <v>664</v>
      </c>
      <c r="H14" s="278" t="s">
        <v>22</v>
      </c>
    </row>
    <row r="15" spans="1:8" ht="15.75">
      <c r="A15" s="279">
        <v>1</v>
      </c>
      <c r="B15" s="280" t="s">
        <v>574</v>
      </c>
      <c r="C15" s="279" t="s">
        <v>6</v>
      </c>
      <c r="D15" s="279"/>
      <c r="E15" s="281"/>
      <c r="F15" s="282"/>
      <c r="G15" s="283"/>
      <c r="H15" s="284"/>
    </row>
    <row r="16" spans="1:8" ht="15.75">
      <c r="A16" s="279"/>
      <c r="B16" s="285" t="s">
        <v>575</v>
      </c>
      <c r="C16" s="279" t="s">
        <v>576</v>
      </c>
      <c r="D16" s="279"/>
      <c r="E16" s="281"/>
      <c r="F16" s="282"/>
      <c r="G16" s="283"/>
      <c r="H16" s="284"/>
    </row>
    <row r="17" spans="1:8" ht="15.75">
      <c r="A17" s="279">
        <v>2</v>
      </c>
      <c r="B17" s="280" t="s">
        <v>577</v>
      </c>
      <c r="C17" s="286" t="s">
        <v>137</v>
      </c>
      <c r="D17" s="286"/>
      <c r="E17" s="282"/>
      <c r="F17" s="282"/>
      <c r="G17" s="283"/>
      <c r="H17" s="287"/>
    </row>
    <row r="18" spans="1:8" ht="15.75">
      <c r="A18" s="288"/>
      <c r="B18" s="289" t="s">
        <v>578</v>
      </c>
      <c r="C18" s="286"/>
      <c r="D18" s="286"/>
      <c r="E18" s="282"/>
      <c r="F18" s="282"/>
      <c r="G18" s="283"/>
      <c r="H18" s="287"/>
    </row>
    <row r="19" spans="1:8" ht="15.75">
      <c r="A19" s="288"/>
      <c r="B19" s="289" t="s">
        <v>135</v>
      </c>
      <c r="C19" s="286"/>
      <c r="D19" s="286"/>
      <c r="E19" s="282"/>
      <c r="F19" s="282"/>
      <c r="G19" s="283"/>
      <c r="H19" s="287"/>
    </row>
    <row r="20" spans="1:8" ht="15.75">
      <c r="A20" s="476">
        <v>3</v>
      </c>
      <c r="B20" s="280" t="s">
        <v>579</v>
      </c>
      <c r="C20" s="279" t="s">
        <v>262</v>
      </c>
      <c r="D20" s="279"/>
      <c r="E20" s="281"/>
      <c r="F20" s="282"/>
      <c r="G20" s="283"/>
      <c r="H20" s="287"/>
    </row>
    <row r="21" spans="1:8" ht="15.75">
      <c r="A21" s="477"/>
      <c r="B21" s="280" t="s">
        <v>580</v>
      </c>
      <c r="C21" s="279" t="s">
        <v>262</v>
      </c>
      <c r="D21" s="279"/>
      <c r="E21" s="281"/>
      <c r="F21" s="282"/>
      <c r="G21" s="283"/>
      <c r="H21" s="287"/>
    </row>
    <row r="22" spans="1:8" ht="15.75">
      <c r="A22" s="476">
        <v>4</v>
      </c>
      <c r="B22" s="280" t="s">
        <v>581</v>
      </c>
      <c r="C22" s="279" t="s">
        <v>6</v>
      </c>
      <c r="D22" s="279"/>
      <c r="E22" s="290"/>
      <c r="F22" s="282"/>
      <c r="G22" s="283"/>
      <c r="H22" s="284"/>
    </row>
    <row r="23" spans="1:8" ht="15.75">
      <c r="A23" s="477"/>
      <c r="B23" s="280" t="s">
        <v>582</v>
      </c>
      <c r="C23" s="279" t="s">
        <v>6</v>
      </c>
      <c r="D23" s="279"/>
      <c r="E23" s="290"/>
      <c r="F23" s="282"/>
      <c r="G23" s="283"/>
      <c r="H23" s="284"/>
    </row>
    <row r="24" spans="1:8" ht="15" customHeight="1">
      <c r="A24" s="291"/>
      <c r="B24" s="292"/>
      <c r="C24" s="293"/>
      <c r="D24" s="293"/>
      <c r="E24" s="275"/>
      <c r="F24" s="294"/>
      <c r="G24" s="295"/>
      <c r="H24" s="296"/>
    </row>
    <row r="25" spans="1:8" ht="32.25" customHeight="1">
      <c r="A25" s="478" t="s">
        <v>719</v>
      </c>
      <c r="B25" s="478"/>
      <c r="C25" s="478"/>
      <c r="D25" s="478"/>
      <c r="E25" s="478"/>
      <c r="F25" s="478"/>
      <c r="G25" s="478"/>
      <c r="H25" s="478"/>
    </row>
    <row r="26" spans="1:8" ht="15">
      <c r="A26" s="297" t="s">
        <v>135</v>
      </c>
      <c r="B26" s="297"/>
      <c r="C26" s="297"/>
      <c r="D26" s="297"/>
      <c r="E26" s="297"/>
      <c r="F26" s="297"/>
      <c r="G26" s="297"/>
      <c r="H26" s="297"/>
    </row>
    <row r="27" spans="1:8" ht="15">
      <c r="A27" s="297"/>
      <c r="B27" s="297"/>
      <c r="C27" s="297"/>
      <c r="D27" s="297"/>
      <c r="E27" s="297"/>
      <c r="F27" s="297"/>
      <c r="G27" s="297"/>
      <c r="H27" s="297"/>
    </row>
    <row r="28" spans="1:8" ht="15.75">
      <c r="A28" s="298"/>
      <c r="B28" s="274"/>
      <c r="C28" s="299"/>
      <c r="D28" s="299"/>
      <c r="E28" s="473" t="s">
        <v>750</v>
      </c>
      <c r="F28" s="473"/>
      <c r="G28" s="473"/>
      <c r="H28" s="473"/>
    </row>
    <row r="29" spans="1:8" ht="15.75">
      <c r="A29" s="298"/>
      <c r="B29" s="300"/>
      <c r="C29" s="299"/>
      <c r="D29" s="299"/>
      <c r="E29" s="472" t="s">
        <v>583</v>
      </c>
      <c r="F29" s="472"/>
      <c r="G29" s="472"/>
      <c r="H29" s="472"/>
    </row>
    <row r="30" spans="1:8" ht="15.75">
      <c r="A30" s="274"/>
      <c r="B30" s="274"/>
      <c r="C30" s="274"/>
      <c r="D30" s="274"/>
      <c r="E30" s="273"/>
      <c r="F30" s="273"/>
      <c r="G30" s="273"/>
      <c r="H30" s="273"/>
    </row>
  </sheetData>
  <sheetProtection/>
  <mergeCells count="9">
    <mergeCell ref="E29:H29"/>
    <mergeCell ref="E28:H28"/>
    <mergeCell ref="A1:H1"/>
    <mergeCell ref="A13:G13"/>
    <mergeCell ref="A20:A21"/>
    <mergeCell ref="A22:A23"/>
    <mergeCell ref="A25:H25"/>
    <mergeCell ref="A3:H3"/>
    <mergeCell ref="A2:H2"/>
  </mergeCells>
  <printOptions/>
  <pageMargins left="0.55" right="0.49" top="0.35" bottom="0.17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Phan Thi Ngan Ha</cp:lastModifiedBy>
  <cp:lastPrinted>2021-05-13T09:17:23Z</cp:lastPrinted>
  <dcterms:created xsi:type="dcterms:W3CDTF">2018-06-11T05:19:26Z</dcterms:created>
  <dcterms:modified xsi:type="dcterms:W3CDTF">2021-05-14T03:59:41Z</dcterms:modified>
  <cp:category/>
  <cp:version/>
  <cp:contentType/>
  <cp:contentStatus/>
</cp:coreProperties>
</file>