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170" activeTab="0"/>
  </bookViews>
  <sheets>
    <sheet name="Tong CP" sheetId="1" r:id="rId1"/>
    <sheet name="CP nhiem vu - PL1" sheetId="2" r:id="rId2"/>
    <sheet name="CP lap QH - PL2" sheetId="3" r:id="rId3"/>
    <sheet name="CP ND de xuat - PL3" sheetId="4" r:id="rId4"/>
    <sheet name="CP tham dinh - PL4" sheetId="5" r:id="rId5"/>
    <sheet name="CP BCMTCL - PL5" sheetId="6" r:id="rId6"/>
    <sheet name="Tinh he so K" sheetId="7" r:id="rId7"/>
    <sheet name="CP ND de xuat 1" sheetId="8" r:id="rId8"/>
  </sheets>
  <definedNames/>
  <calcPr fullCalcOnLoad="1"/>
</workbook>
</file>

<file path=xl/sharedStrings.xml><?xml version="1.0" encoding="utf-8"?>
<sst xmlns="http://schemas.openxmlformats.org/spreadsheetml/2006/main" count="912" uniqueCount="550">
  <si>
    <t>Chi phí trực tiếp (chưa bao gồm VAT 10%)</t>
  </si>
  <si>
    <t>Tổ chức thẩm định (định mức theo quy định)</t>
  </si>
  <si>
    <t>Phụ lục 3:</t>
  </si>
  <si>
    <t>Phụ lục 4:</t>
  </si>
  <si>
    <t>CHI PHÍ THẨM ĐỊNH NỘI DUNG QUY HOẠCH 
TỈNH THỪA THIÊN HUẾ THỜI KỲ 2021-2030, TẦM NHÌN ĐẾN NĂM 2050</t>
  </si>
  <si>
    <t>Phụ lục 2:</t>
  </si>
  <si>
    <t xml:space="preserve">CP nội dung 
đề xuất chuẩn </t>
  </si>
  <si>
    <t>CHI PHÍ LẬP QUY HOẠCH 
TỈNH THỪA THIÊN HUẾ THỜI KỲ 2021-2030 VÀ TẦM NHÌN ĐẾN NĂM 2050</t>
  </si>
  <si>
    <t>CHI PHÍ XÂY DỰNG NHIỆM VỤ QUY HOẠCH 
TỈNH THỪA THIÊN HUẾ THỜI KỲ 2021-2030 TẦM NHÌN ĐẾN NĂM 2050</t>
  </si>
  <si>
    <t>CHI PHÍ QUY HOẠCH 
TỈNH THỪA THIÊN HUẾ THỜI KỲ 2021-2030 TẦM NHÌN ĐẾN NĂM 2050</t>
  </si>
  <si>
    <t>Theo Điều 4. Thông tư liên tịch số 50/2012/TTLT-BTC-BTNMT ngày 30/3/2012 của Bộ Tài chính - Bộ Tài nguyên và Môi trường hướng dẫn cơ chế tài chính và mức kinh phí lập báo cáo đánh giá môi trường chiến lược:</t>
  </si>
  <si>
    <t>1. Mức chi phí tối đa cho lập báo cáo đánh giá môi trường chiến lược chi tiết dưới hình thức báo cáo riêng:</t>
  </si>
  <si>
    <t>Trong đó:</t>
  </si>
  <si>
    <t>H1 là hệ số về quy mô diện tích tự nhiên của tỉnh Thừa Thiên Huế =  1,08.</t>
  </si>
  <si>
    <t>H2 là hệ số đánh giá mức độ tác động đến môi trường của ngành, lĩnh vực = 1.</t>
  </si>
  <si>
    <t>H3 là hệ số khu vực đặc biệt = 1,5</t>
  </si>
  <si>
    <t>Khi có sự điều chỉnh về mức lương tối thiểu thì áp dụng công thức chuyển đổi để tính chi phí lập báo cáo đánh giá môi trường chiến lược như sau:</t>
  </si>
  <si>
    <t>Thuế VAT 10% = 598.228.916 đồng x 10% = 59.822.892 đồng.</t>
  </si>
  <si>
    <t>Công thức tính: GĐMC = GĐMC chuẩn x H1 x H2 x H3</t>
  </si>
  <si>
    <t>GĐMC là mức chi phí cho lập báo cáo đánh giá môi trường chiến lược chi tiết dưới hình thức báo cáo riêng của chiến lược, quy hoạch, kế hoạch (đơn vị triệu đồng).</t>
  </si>
  <si>
    <t>GĐMC chuẩn = 250 triệu đồng, là mức chi phí cho lập báo cáo đánh giá môi trường chiến lược của quy hoạch tổng thể phát triển kinh tế - xã hội của địa bàn chuẩn quy mô 1.000 km2.</t>
  </si>
  <si>
    <t>GĐMC = GĐMC chuẩn x H1 x H2 x H3 = 250 triệu đồng  x 1,08 x1 x1,5 = 405 triệu đồng.</t>
  </si>
  <si>
    <t>GĐMCCĐ Là mức chi phí cho lập báo cáo đánh giá môi trường chiến lược khi nhà nước điều chỉnh hệ số lương tối thiểu;</t>
  </si>
  <si>
    <t>GĐMC Là mức chi phí lập báo cáo đánh giá môi trường chiến lược ứng với mức lương tối thiểu hiện hành;</t>
  </si>
  <si>
    <t>LCĐ Là mức lương tối thiểu được điều chỉnh. Theo Nghị định số 38/2019/NĐ-CP ngày 09/5/2019 của Chính phủ quy định mức lương cơ sở đối với cán bộ, công chức, viên chức và lực lượng vũ trang, từ ngày 01 tháng 7 năm 2019, mức lương cơ sở là 1.490.000 đồng/tháng.</t>
  </si>
  <si>
    <t>LHT Là mức lương tối thiểu hiện tại (830.000 đồng).</t>
  </si>
  <si>
    <t>GĐMCCĐ= 405.000.000 đồng x (0,4 + 0,6 x (1.490.000/830.000)) = 598.228.916 đồng.</t>
  </si>
  <si>
    <t>GĐMCCĐ= GĐMC x (0,4 + 0,6 x LCĐ/LHT)</t>
  </si>
  <si>
    <t xml:space="preserve">Phụ lục 5: </t>
  </si>
  <si>
    <t>CHI PHÍ LẬP BÁO CÁO ĐÁNH GIÁ MÔI TRƯỜNG CHIẾN LƯỢC</t>
  </si>
  <si>
    <t>GĐMCCĐ (đã bao gồm 10% VAT) = 598.228.916 đồng + 59.822.892 đồng = 658.051.808 đồng.</t>
  </si>
  <si>
    <t xml:space="preserve">Chi phí </t>
  </si>
  <si>
    <r>
      <t>C</t>
    </r>
    <r>
      <rPr>
        <vertAlign val="subscript"/>
        <sz val="12"/>
        <color indexed="8"/>
        <rFont val="Times New Roman"/>
        <family val="1"/>
      </rPr>
      <t>chuẩnT</t>
    </r>
    <r>
      <rPr>
        <sz val="12"/>
        <color indexed="8"/>
        <rFont val="Times New Roman"/>
        <family val="1"/>
      </rPr>
      <t>: Định mức trực tiếp cho lập quy hoạch tỉnh chuẩn (mục B. Phụ lục VIII).</t>
    </r>
  </si>
  <si>
    <r>
      <t>Tỉnh chuẩn có các tham số</t>
    </r>
    <r>
      <rPr>
        <sz val="12"/>
        <color indexed="8"/>
        <rFont val="Times New Roman"/>
        <family val="1"/>
      </rPr>
      <t>: quy mô dân số (P</t>
    </r>
    <r>
      <rPr>
        <vertAlign val="subscript"/>
        <sz val="12"/>
        <color indexed="8"/>
        <rFont val="Times New Roman"/>
        <family val="1"/>
      </rPr>
      <t>chuẩnT</t>
    </r>
    <r>
      <rPr>
        <sz val="12"/>
        <color indexed="8"/>
        <rFont val="Times New Roman"/>
        <family val="1"/>
      </rPr>
      <t>) là 1.400.000 người; diện tích (S</t>
    </r>
    <r>
      <rPr>
        <vertAlign val="subscript"/>
        <sz val="12"/>
        <color indexed="8"/>
        <rFont val="Times New Roman"/>
        <family val="1"/>
      </rPr>
      <t>chuẩnT</t>
    </r>
    <r>
      <rPr>
        <sz val="12"/>
        <color indexed="8"/>
        <rFont val="Times New Roman"/>
        <family val="1"/>
      </rPr>
      <t>) là 5.000 km</t>
    </r>
    <r>
      <rPr>
        <vertAlign val="superscript"/>
        <sz val="12"/>
        <color indexed="8"/>
        <rFont val="Times New Roman"/>
        <family val="1"/>
      </rPr>
      <t>2</t>
    </r>
    <r>
      <rPr>
        <sz val="12"/>
        <color indexed="8"/>
        <rFont val="Times New Roman"/>
        <family val="1"/>
      </rPr>
      <t>; tổng sản phẩm trên địa bàn (GRDP</t>
    </r>
    <r>
      <rPr>
        <vertAlign val="subscript"/>
        <sz val="12"/>
        <color indexed="8"/>
        <rFont val="Times New Roman"/>
        <family val="1"/>
      </rPr>
      <t>chuẩnT</t>
    </r>
    <r>
      <rPr>
        <sz val="12"/>
        <color indexed="8"/>
        <rFont val="Times New Roman"/>
        <family val="1"/>
      </rPr>
      <t>) là 75.000 tỷ đồng (giá hiện hành)</t>
    </r>
  </si>
  <si>
    <r>
      <t>H</t>
    </r>
    <r>
      <rPr>
        <vertAlign val="subscript"/>
        <sz val="12"/>
        <color indexed="8"/>
        <rFont val="Times New Roman"/>
        <family val="1"/>
      </rPr>
      <t>1T</t>
    </r>
    <r>
      <rPr>
        <sz val="12"/>
        <color indexed="8"/>
        <rFont val="Times New Roman"/>
        <family val="1"/>
      </rPr>
      <t xml:space="preserve">: </t>
    </r>
  </si>
  <si>
    <r>
      <t>H</t>
    </r>
    <r>
      <rPr>
        <vertAlign val="subscript"/>
        <sz val="12"/>
        <color indexed="8"/>
        <rFont val="Times New Roman"/>
        <family val="1"/>
      </rPr>
      <t>2T</t>
    </r>
    <r>
      <rPr>
        <sz val="12"/>
        <color indexed="8"/>
        <rFont val="Times New Roman"/>
        <family val="1"/>
      </rPr>
      <t xml:space="preserve">: </t>
    </r>
  </si>
  <si>
    <r>
      <t>H</t>
    </r>
    <r>
      <rPr>
        <vertAlign val="subscript"/>
        <sz val="12"/>
        <color indexed="8"/>
        <rFont val="Times New Roman"/>
        <family val="1"/>
      </rPr>
      <t>3T</t>
    </r>
    <r>
      <rPr>
        <sz val="12"/>
        <color indexed="8"/>
        <rFont val="Times New Roman"/>
        <family val="1"/>
      </rPr>
      <t xml:space="preserve">:  </t>
    </r>
  </si>
  <si>
    <r>
      <t>Lưu ý:</t>
    </r>
    <r>
      <rPr>
        <sz val="12"/>
        <color indexed="8"/>
        <rFont val="Times New Roman"/>
        <family val="1"/>
      </rPr>
      <t xml:space="preserve"> Đơn vị tính dân số tỉnh là nghìn người (1.000 người); đơn vị tính diện tích tỉnh là km</t>
    </r>
    <r>
      <rPr>
        <vertAlign val="superscript"/>
        <sz val="12"/>
        <color indexed="8"/>
        <rFont val="Times New Roman"/>
        <family val="1"/>
      </rPr>
      <t>2</t>
    </r>
    <r>
      <rPr>
        <sz val="12"/>
        <color indexed="8"/>
        <rFont val="Times New Roman"/>
        <family val="1"/>
      </rPr>
      <t>; đơn vị tính tổng sản phẩm tỉnh là tỷ đồng.</t>
    </r>
    <r>
      <rPr>
        <vertAlign val="superscript"/>
        <sz val="12"/>
        <color indexed="8"/>
        <rFont val="Times New Roman"/>
        <family val="1"/>
      </rPr>
      <t xml:space="preserve"> </t>
    </r>
  </si>
  <si>
    <r>
      <t>K</t>
    </r>
    <r>
      <rPr>
        <vertAlign val="subscript"/>
        <sz val="12"/>
        <color indexed="8"/>
        <rFont val="Times New Roman"/>
        <family val="1"/>
      </rPr>
      <t>1</t>
    </r>
    <r>
      <rPr>
        <sz val="12"/>
        <color indexed="8"/>
        <rFont val="Times New Roman"/>
        <family val="1"/>
      </rPr>
      <t>: Hệ số địa bàn được xác định tại Phụ lục XII của Thông tư này.</t>
    </r>
  </si>
  <si>
    <r>
      <t>3.2. Định mức cho xây dựng nội dung đề xuất đưa vào quy hoạch tỉnh (C</t>
    </r>
    <r>
      <rPr>
        <vertAlign val="subscript"/>
        <sz val="12"/>
        <color indexed="8"/>
        <rFont val="Times New Roman"/>
        <family val="1"/>
      </rPr>
      <t>ĐXT</t>
    </r>
    <r>
      <rPr>
        <sz val="12"/>
        <color indexed="8"/>
        <rFont val="Times New Roman"/>
        <family val="1"/>
      </rPr>
      <t>) được xác định như sau:</t>
    </r>
  </si>
  <si>
    <r>
      <t>C</t>
    </r>
    <r>
      <rPr>
        <b/>
        <vertAlign val="subscript"/>
        <sz val="12"/>
        <color indexed="8"/>
        <rFont val="Times New Roman"/>
        <family val="1"/>
      </rPr>
      <t>ĐXT</t>
    </r>
    <r>
      <rPr>
        <b/>
        <sz val="12"/>
        <color indexed="8"/>
        <rFont val="Times New Roman"/>
        <family val="1"/>
      </rPr>
      <t xml:space="preserve"> = C</t>
    </r>
    <r>
      <rPr>
        <b/>
        <vertAlign val="subscript"/>
        <sz val="12"/>
        <color indexed="8"/>
        <rFont val="Times New Roman"/>
        <family val="1"/>
      </rPr>
      <t>chuẩnĐXT</t>
    </r>
    <r>
      <rPr>
        <b/>
        <i/>
        <sz val="12"/>
        <color indexed="8"/>
        <rFont val="Times New Roman"/>
        <family val="1"/>
      </rPr>
      <t xml:space="preserve"> </t>
    </r>
    <r>
      <rPr>
        <b/>
        <sz val="12"/>
        <color indexed="8"/>
        <rFont val="Times New Roman"/>
        <family val="1"/>
      </rPr>
      <t>x K</t>
    </r>
    <r>
      <rPr>
        <b/>
        <vertAlign val="subscript"/>
        <sz val="12"/>
        <color indexed="8"/>
        <rFont val="Times New Roman"/>
        <family val="1"/>
      </rPr>
      <t>1</t>
    </r>
    <r>
      <rPr>
        <b/>
        <i/>
        <sz val="12"/>
        <color indexed="8"/>
        <rFont val="Times New Roman"/>
        <family val="1"/>
      </rPr>
      <t xml:space="preserve"> </t>
    </r>
    <r>
      <rPr>
        <b/>
        <sz val="12"/>
        <color indexed="8"/>
        <rFont val="Times New Roman"/>
        <family val="1"/>
      </rPr>
      <t>x K</t>
    </r>
    <r>
      <rPr>
        <b/>
        <vertAlign val="subscript"/>
        <sz val="12"/>
        <color indexed="8"/>
        <rFont val="Times New Roman"/>
        <family val="1"/>
      </rPr>
      <t>3</t>
    </r>
  </si>
  <si>
    <r>
      <t>C</t>
    </r>
    <r>
      <rPr>
        <vertAlign val="subscript"/>
        <sz val="12"/>
        <color indexed="8"/>
        <rFont val="Times New Roman"/>
        <family val="1"/>
      </rPr>
      <t>chuẩnĐXT</t>
    </r>
    <r>
      <rPr>
        <sz val="12"/>
        <color indexed="8"/>
        <rFont val="Times New Roman"/>
        <family val="1"/>
      </rPr>
      <t>: Định mức cho nội dung đề xuất chuẩn trong quy hoạch tỉnh quy định tại Phụ lục X.</t>
    </r>
  </si>
  <si>
    <r>
      <t>K</t>
    </r>
    <r>
      <rPr>
        <vertAlign val="subscript"/>
        <sz val="12"/>
        <color indexed="8"/>
        <rFont val="Times New Roman"/>
        <family val="1"/>
      </rPr>
      <t>3</t>
    </r>
    <r>
      <rPr>
        <sz val="12"/>
        <color indexed="8"/>
        <rFont val="Times New Roman"/>
        <family val="1"/>
      </rPr>
      <t>: Hệ số khác biệt được xác định tại Phụ lục XIV của Thông tư này.</t>
    </r>
  </si>
  <si>
    <r>
      <rPr>
        <sz val="12"/>
        <color indexed="8"/>
        <rFont val="Times New Roman"/>
        <family val="1"/>
      </rPr>
      <t>Định mức cho các hoạt động quy hoạch tỉnh K = H</t>
    </r>
    <r>
      <rPr>
        <vertAlign val="subscript"/>
        <sz val="12"/>
        <color indexed="8"/>
        <rFont val="Times New Roman"/>
        <family val="1"/>
      </rPr>
      <t>1T</t>
    </r>
    <r>
      <rPr>
        <sz val="12"/>
        <color indexed="8"/>
        <rFont val="Times New Roman"/>
        <family val="1"/>
      </rPr>
      <t xml:space="preserve"> x H</t>
    </r>
    <r>
      <rPr>
        <vertAlign val="subscript"/>
        <sz val="12"/>
        <color indexed="8"/>
        <rFont val="Times New Roman"/>
        <family val="1"/>
      </rPr>
      <t>2T</t>
    </r>
    <r>
      <rPr>
        <sz val="12"/>
        <color indexed="8"/>
        <rFont val="Times New Roman"/>
        <family val="1"/>
      </rPr>
      <t xml:space="preserve"> x H</t>
    </r>
    <r>
      <rPr>
        <vertAlign val="subscript"/>
        <sz val="12"/>
        <color indexed="8"/>
        <rFont val="Times New Roman"/>
        <family val="1"/>
      </rPr>
      <t>3T</t>
    </r>
    <r>
      <rPr>
        <sz val="12"/>
        <color indexed="8"/>
        <rFont val="Times New Roman"/>
        <family val="1"/>
      </rPr>
      <t xml:space="preserve"> x K</t>
    </r>
    <r>
      <rPr>
        <vertAlign val="subscript"/>
        <sz val="12"/>
        <color indexed="8"/>
        <rFont val="Times New Roman"/>
        <family val="1"/>
      </rPr>
      <t>1.</t>
    </r>
  </si>
  <si>
    <t xml:space="preserve">ĐỊNH MỨC CHO CÁC HOẠT ĐỘNG QUY HOẠCH TỈNH (HỆ SỐ K) </t>
  </si>
  <si>
    <t>Nội dung</t>
  </si>
  <si>
    <t>Mức chuyên gia</t>
  </si>
  <si>
    <t>Ngày công quy đổi</t>
  </si>
  <si>
    <t>A</t>
  </si>
  <si>
    <t>Thu thập thông tin dữ liệu ban đầu phục vụ nhiệm vụ lập quy hoạch tỉnh</t>
  </si>
  <si>
    <t>CG1, CG2, CG3, CG4</t>
  </si>
  <si>
    <t>Xây dựng nhiệm vụ lập quy hoạch tỉnh</t>
  </si>
  <si>
    <t>a</t>
  </si>
  <si>
    <t>Xây dựng các yêu cầu về nội dung nhiệm vụ lập quy hoạch</t>
  </si>
  <si>
    <t>a.1</t>
  </si>
  <si>
    <t>Phạm vi, ranh giới, thời kỳ lập quy hoạch</t>
  </si>
  <si>
    <t>CG2, CG3</t>
  </si>
  <si>
    <t>a.2</t>
  </si>
  <si>
    <t>Quan điểm, mục tiêu, nguyên tắc lập quy hoạch</t>
  </si>
  <si>
    <t>CG1, CG2, CG3</t>
  </si>
  <si>
    <t>a.3</t>
  </si>
  <si>
    <t>Dự báo triển vọng và nhu cầu phát triển trong thời kỳ quy hoạch</t>
  </si>
  <si>
    <t>a.4</t>
  </si>
  <si>
    <t>Nội dung chính của quy hoạch và nội dung đề xuất</t>
  </si>
  <si>
    <t>a.5</t>
  </si>
  <si>
    <t>Đánh giá môi trường chiến lược</t>
  </si>
  <si>
    <t>a.6</t>
  </si>
  <si>
    <t>Thành phần, số lượng, tiêu chuẩn, quy cách hồ sơ quy hoạch</t>
  </si>
  <si>
    <t>b</t>
  </si>
  <si>
    <t>Xây dựng các yêu cầu về tính khoa học, tính thực tiễn, độ tin cậy của phương pháp tiếp cận và phương pháp lập quy hoạch</t>
  </si>
  <si>
    <t>CG2, CG3, CG4</t>
  </si>
  <si>
    <t>c</t>
  </si>
  <si>
    <t xml:space="preserve">Xây dựng kế hoạch và tiến độ lập quy hoạch </t>
  </si>
  <si>
    <t xml:space="preserve">Xây dựng dự toán lập quy hoạch và các nội dung đề xuất </t>
  </si>
  <si>
    <t>CG2, CG4</t>
  </si>
  <si>
    <t xml:space="preserve">Xây dựng các dự thảo văn bản trình thẩm định và phê duyệt </t>
  </si>
  <si>
    <t>CG1, CG3</t>
  </si>
  <si>
    <t>B</t>
  </si>
  <si>
    <t>ĐỊNH MỨC CHO LẬP QUY HOẠCH</t>
  </si>
  <si>
    <t>Thu thập và xử lý tài liệu, số liệu</t>
  </si>
  <si>
    <t>Thu thập tài liệu, số liệu ban đầu</t>
  </si>
  <si>
    <t>Điều tra, khảo sát thu thập thông tin trực tiếp của tỉnh</t>
  </si>
  <si>
    <t>b.1</t>
  </si>
  <si>
    <t>Điều tra, khảo sát, thu thập số liệu, dữ liệu</t>
  </si>
  <si>
    <t>b.2</t>
  </si>
  <si>
    <t>Điều tra, khảo sát, thu thập số liệu, dữ liệu về không gian</t>
  </si>
  <si>
    <t>b.3</t>
  </si>
  <si>
    <t>Xử lý, tổng hợp số liệu, dữ liệu (phân nhóm số liệu, dữ liệu)</t>
  </si>
  <si>
    <t>Thu thập và xử lý thông tin bên ngoài, cấp trên tác động đến tỉnh</t>
  </si>
  <si>
    <t>c.1</t>
  </si>
  <si>
    <t>Bối cảnh và các yếu tố không gian tác động trực tiếp có tác động chủ yếu đến tỉnh: kết nối giao thông, kết nối lưu vực sông, kết nối các hành lang kinh tế, liên kết vùng chức năng</t>
  </si>
  <si>
    <t>c.2</t>
  </si>
  <si>
    <t>Bối cảnh và các yếu tố về chính sách, thị trường tác động đến quá trình phát triển của tỉnh</t>
  </si>
  <si>
    <t>c.3</t>
  </si>
  <si>
    <t>Các yếu tố chủ yếu về biến đổi khí hậu tác động đến tỉnh</t>
  </si>
  <si>
    <t>c.4</t>
  </si>
  <si>
    <t>Kiểm chứng, đánh giá mức độ tin cậy của nguồn thông tin</t>
  </si>
  <si>
    <t>d</t>
  </si>
  <si>
    <t>Thu thập tài liệu, số liệu bổ sung</t>
  </si>
  <si>
    <t>d.1</t>
  </si>
  <si>
    <t>Rà soát số liệu, dữ liệu yêu cầu thu thập điều tra bổ sung</t>
  </si>
  <si>
    <t>d.2</t>
  </si>
  <si>
    <t>Rà soát số liệu, dữ liệu yêu cầu thu thập điều tra bổ sung các hợp phần</t>
  </si>
  <si>
    <t>Xử lý, tổng hợp tài liệu, số liệu</t>
  </si>
  <si>
    <t>Xử lý tổng hợp các thông tin và phản hồi các thông tin được cung cấp từ các hợp phần.</t>
  </si>
  <si>
    <t>Xử lý tổng hợp thông tin về hiện trạng không gian</t>
  </si>
  <si>
    <t>Xử lý thông tin hiện trạng sử dụng tài nguyên</t>
  </si>
  <si>
    <t>Xử lý thông tin về hiện trạng dân số, lao động- việc làm, y tế, giáo dục, văn hóa</t>
  </si>
  <si>
    <t>Xử lý thông tin về hiện trạng môi trường</t>
  </si>
  <si>
    <t>Xử lý thông tin về hiện trạng về kinh tế</t>
  </si>
  <si>
    <t>Xử lý thông tin về hiện trạng phát triển đô thị và nông thôn</t>
  </si>
  <si>
    <t>Xử lý thông tin về hiện trạng phát triển các khu chức năng tổng hợp</t>
  </si>
  <si>
    <t>Xử lý thông tin về hiện trạng hạ tầng kỹ thuật</t>
  </si>
  <si>
    <t>Xử lý thông tin về hiện trạng hạ tầng xã hội</t>
  </si>
  <si>
    <t>Phân tích, đánh giá, dự báo về các yếu tố, điều kiện phát triển đặc thù của địa phương</t>
  </si>
  <si>
    <t>Phân tích, tổng hợp đánh giá về vị trí địa lý, điều kiện tự nhiên</t>
  </si>
  <si>
    <t>Phân tích, tổng hợp đánh giá về điều kiện xã hội</t>
  </si>
  <si>
    <t>Phân tích, tổng hợp đánh giá điều kiện về tài nguyên thiên nhiên và môi trường</t>
  </si>
  <si>
    <t>Phân tích, đánh giá vị thế, vai trò của tỉnh đối với vùng và quốc gia</t>
  </si>
  <si>
    <t>Các yếu tố, điều kiện của vùng, quốc gia, quốc tế tác động đến phát triển tỉnh</t>
  </si>
  <si>
    <t>Các yếu tố, điều kiện bối cảnh quốc tế tác động đến phát triển tỉnh</t>
  </si>
  <si>
    <t>Các yếu tố, điều kiện bối cảnh quốc gia, vùng tác động đến phát triển tỉnh</t>
  </si>
  <si>
    <t>Các yếu tố tác động từ các tỉnh, khu vực lân cận</t>
  </si>
  <si>
    <t>e</t>
  </si>
  <si>
    <t>Các nguy cơ và tác động của thiên tai, biến đổi khí hậu trên địa bàn tỉnh</t>
  </si>
  <si>
    <t>Đánh giá thực trạng phát triển kinh tế - xã hội, hiện trạng sử dụng đất, hiện trạng hệ thống đô thị và nông thôn</t>
  </si>
  <si>
    <t>Đánh giá hiện trạng phát triển kinh tế và thực trạng phát triển các ngành nông nghiệp, công nghiệp, dịch vụ trên địa bàn tỉnh; khả năng huy động nguồn lực</t>
  </si>
  <si>
    <t>Đánh giá thực trạng các ngành và lĩnh vực xã hội của tỉnh gồm dân số, lao động, việc làm, y tế, giáo dục, văn hóa, thể thao, khoa học và công nghệ</t>
  </si>
  <si>
    <t>Đánh giá tiềm năng đất đai và hiện trạng sử dụng đất của tỉnh, tính hợp lý và hiệu quả sử dụng đất của tỉnh</t>
  </si>
  <si>
    <t>Đánh giá thực trạng phát triển và sự phù hợp về phân bố phát triển không gian của hệ thống đô thị và nông thôn, các khu chức năng, hạ tầng kỹ thuật, hạ tầng xã hội trên địa bàn tỉnh</t>
  </si>
  <si>
    <t>Xác định, khoanh vùng các đối tượng lãnh thổ đã được khai thác chủ yếu cho các hoạt động kinh tế, xã hội</t>
  </si>
  <si>
    <t>Đánh giá sự phù hợp về bố trí không gian các khu chức năng, cực tăng trưởng, các tuyến hạ tầng kỹ thuật  tỉnh và công trình hạ tầng xã hội cấp tỉnh, các khu chức năng đặc thù</t>
  </si>
  <si>
    <t>d.3</t>
  </si>
  <si>
    <t>Sự phù hợp về quy mô phát triển các công trình quan trọng cấp tỉnh</t>
  </si>
  <si>
    <t>d.4</t>
  </si>
  <si>
    <t>Sự phù hợp về sức chứa lãnh thổ</t>
  </si>
  <si>
    <t>Xác định những tồn tại, hạn chế cần giải quyết; phân tích, đánh giá điểm mạnh, điểm yếu, cơ hội, thách thức</t>
  </si>
  <si>
    <t>Xác định những tồn tại, hạn chế cần được giải quyết</t>
  </si>
  <si>
    <t>Tổng hợp đánh giá điểm mạnh, điểm yếu, cơ hội, thách thức (SWOT)</t>
  </si>
  <si>
    <t>Xác định quan điểm và mục tiêu phát triển tỉnh</t>
  </si>
  <si>
    <t>Xây dựng tư tưởng chủ đạo, tổ chức tham vấn từ đó xác định quan điểm quy hoạch</t>
  </si>
  <si>
    <t>Xây dựng quan điểm về phát triển tỉnh trong thời kỳ quy hoạch</t>
  </si>
  <si>
    <t>Xây dựng quan điểm về tổ chức, sắp xếp không gian phát triển các hoạt động kinh tế - xã hội, quốc phòng, an ninh, phát triển kết cấu hạ tầng, sử dụng tài nguyên và bảo vệ môi trường trên địa bàn tỉnh trong thời kỳ quy hoạch</t>
  </si>
  <si>
    <t>Xây dựng kịch bản phát triển và lựa chọn phương án phát triển tỉnh</t>
  </si>
  <si>
    <t>Xây dựng các kịch bản phát triển tỉnh</t>
  </si>
  <si>
    <t>Luận chứng lựa chọn kịch bản phát triển</t>
  </si>
  <si>
    <t>Mục tiêu tổng quát phát triển tỉnh trong thời kỳ quy hoạch 10 năm, tầm nhìn từ 20 đến 30 năm</t>
  </si>
  <si>
    <t>Mục tiêu, chỉ tiêu cụ thể về kinh tế, xã hội, quốc phòng, an ninh, phát triển kết cấu hạ tầng, sử dụng tài nguyên và bảo vệ môi trường gắn với tổ chức, sắp xếp không gian phát triển của tỉnh trong thời kỳ quy hoạch</t>
  </si>
  <si>
    <t>Đề xuất các mục tiêu về kinh tế gắn với tổ chức, sắp xếp không gian phát triển của tỉnh trong thời kỳ quy hoạch</t>
  </si>
  <si>
    <t>Đề xuất các mục tiêu về xã hội gắn với tổ chức, sắp xếp không gian phát triển của tỉnh trong thời kỳ quy hoạch</t>
  </si>
  <si>
    <t>Đề xuất các mục tiêu về môi trường, quốc phòng, an ninh (gắn với tổ chức, sắp xếp không gian phát triển của tỉnh trong thời kỳ quy hoạch</t>
  </si>
  <si>
    <t>Đề xuất các chỉ tiêu theo nhóm tổng hợp chung</t>
  </si>
  <si>
    <t>d.5</t>
  </si>
  <si>
    <t>Đề xuất các chỉ tiêu về không gian</t>
  </si>
  <si>
    <t>d.6</t>
  </si>
  <si>
    <t>Đề xuất các chỉ tiêu tổng hợp theo các nội dung đề xuất</t>
  </si>
  <si>
    <t>Xác định các nhiệm vụ trọng tâm cần giải quyết và các khâu đột phá của tỉnh trong thời kỳ quy hoạch.</t>
  </si>
  <si>
    <t>Phương hướng phát triển các ngành quan trọng trên địa bàn tỉnh</t>
  </si>
  <si>
    <t>Xác định ngành quan trọng của tỉnh và mục tiêu phát triển</t>
  </si>
  <si>
    <t>Sắp xếp và tổ chức không gian phát triển ngành quan trọng của tỉnh</t>
  </si>
  <si>
    <t>Đề xuất giải pháp phát triển ngành quan trọng của tỉnh</t>
  </si>
  <si>
    <t>Lựa chọn phương án tổ chức hoạt động kinh tế - xã hội, bao gồm các hoạt động</t>
  </si>
  <si>
    <t>Bố trí không gian các công trình, dự án quan trọng, các vùng bảo tồn đã được xác định ở quy hoạch cấp quốc gia, quy hoạch cấp vùng trên địa bàn tỉnh</t>
  </si>
  <si>
    <t>Xác định phương án kết nối hệ thống kết cấu hạ tầng của tỉnh với hệ thống kết cấu hạ tầng quốc gia và vùng</t>
  </si>
  <si>
    <t>Xây dựng phương án tổ chức không gian các hoạt động kinh tế - xã hội của tỉnh, xác định khu vực khuyến khích phát triển và khu vực hạn chế phát triển</t>
  </si>
  <si>
    <t>Đề xuất phương án tổ chức liên kết không gian các hoạt động kinh tế - xã hội của tỉnh, cơ chế phối hợp tổ chức phát triển không gian liên huyện</t>
  </si>
  <si>
    <t>Lựa chọn phương án sắp xếp không gian và phân bổ nguồn lực cho các hoạt động kinh tế - xã hội, quốc phòng, an ninh, bảo vệ môi trường ở cấp tỉnh, liên huyện</t>
  </si>
  <si>
    <t>Xây dựng các nội dung cụ thể theo Quy định tại các điểm d, đ, e, g, h, i và k khoản 2 Điều 27 Luật Quy hoạch</t>
  </si>
  <si>
    <t>Phương án quy hoạch hệ thống đô thị, bao gồm: Phương án phát triển đô thị cấp quốc gia, cấp vùng đã được xác định trong quy hoạch vùng trên địa bàn; phương án phát triển đô thị tỉnh lỵ và các thành phố, thị xã, thị trấn trên địa bàn; phương án phát triển hệ thống khu kinh tế; khu công nghiệp, khu chế xuất, khu công nghệ ca; khu du lịch; khu nghiên cứu, đào tạo; khu thể dục thể thao; khu bảo tồn, khu vực cần được bảo quản, tu bổ, phục hồi di tích lịch sử - văn hoá, danh lam thắng cảnh và đối tượng đã được kiểm kê di tích đã được xác định trong quy hoạch cấp quốc gia, quy hoạch vùng trên địa bàn; phương án phát triển các cụm công nghiệp; phương án tổ chức lãnh thổ khu vực nông thôn, phát triển các vùng sản xuất nông nghiệp tập trung; phương án phân bố hệ thống điểm dân cư; xác định khu quân sự, an ninh; phương án phát triển những khu vực khó khăn, đặc biệt khó khăn, những khu vực có vai trò động lực</t>
  </si>
  <si>
    <t>Phương án phát triển mạng lưới giao thông, bao gồm: Phương án phát triển mạng lưới đường cao tốc, quốc lộ, đường sắt; các tuyến đường thuỷ nội địa và đường hàng hải; các cảng biển, sân bay quốc tế, quốc gia; mạng lưới đường bộ, đương thuỷ liên tỉnh đã được xác định trong quy hoạch cấp quốc gia, quy hoạch vùng trên địa bàn, mạng lưới đường tỉnh</t>
  </si>
  <si>
    <t>Phương án phát triển mạng lưới cấp điện, bao gồm: Phương án phát triển các công trình cấp điện và mạng lưới truyền tải điện đã được xác định trong quy hoạch cấp quốc gia, quy hoạch vùng trên địa bàn; mạng lưới điện truyền tải và lưới điện phân phối</t>
  </si>
  <si>
    <t>Phương án phát triển mạng lưới viễn thông, bao gồm: Phương án phát triển các tuyến viễn thông quốc tế, quốc gia, liên tỉnh đã được xác định trong quy hoạch cấp quốc gia, quy hoạch vùng trên địa bàn; phương án phát triển hạ tầng kỹ thuật kỹ thuật viễn thông thụ động; công trình viễn thông quan trọng liên quan đến an ninh quốc gia và công trình viễn thông của tỉnh</t>
  </si>
  <si>
    <t>Phương án phát triển mạng lưới thuỷ lợi, cấp nước bao gồm: Phương án phát triển mạng lưới thuỷ lợi, mạng lưới cấp nước quy mô vùng, liên tỉnh đã được xác định trong quy hoạch cấp quốc gia, quy hoạch vùng trên địa bàn; mạng lưới thuỷ lợi, cấp nước liên huyện</t>
  </si>
  <si>
    <t>Phương án phát triển các khu xử lý chất thải, bao gồm: Phương án phát triển các khu xử lý chất thải nguy hại cấp vùng, liên tỉnh đã được xác định trong quy hoạch cấp quốc gia, quy hoạch vùng trên địa bàn; mạng lưới thuỷ lợi, cấp nước liên huyện</t>
  </si>
  <si>
    <t>g</t>
  </si>
  <si>
    <t>Phương án phát triển kết cấu hạ tầng xã hội, bao gồm: Phương án phát triển các dự án hạ tầng xã hội cấp quốc gia, cấp vùng, liên tỉnh đã được xác định trong quy hoạch cấp quốc gia, quy hoạch vùng trên địa bàn; các thiết chế văn hoá, thể thao, du lịch, trung tâm thương mại, hội chợ, triển lãm và các công trình hạ tầng xã hội khác của tỉnh</t>
  </si>
  <si>
    <t>Lập phương án phân bổ và khoanh vùng đất đai theo khu chức năng và theo loại đất đến từng đơn vị hành chính cấp huyện</t>
  </si>
  <si>
    <t xml:space="preserve">Định hướng sử dụng đất của tỉnh trong thời kỳ quy hoạch </t>
  </si>
  <si>
    <t>Xác định chỉ tiêu sử dụng đất theo loại đất, bao gồm chỉ tiêu sử dụng đất do quy hoạch sử dụng đất quốc gia phân bổ và chỉ tiêu sử dụng đất theo nhu cầu sử dụng đất cấp tỉnh gồm: đất trồng cây lâu năm; đất ở tại nông thôn; đất ở tại đô thị; đất xây dựng trụ sở cơ quan; đất xây dựng trụ sở của tổ chức sự nghiệp; đất xây dựng cơ sở ngoại giao; đất cụm công nghiệp; đất thương mại - dịch vụ; đất cơ sở sản xuất phi nông nghiệp; đất sử dụng cho hoạt động khoáng sản; đất di tích lịch sử - văn hóa; đất danh lam thắng cảnh; đất phát triển hạ tầng cấp tỉnh gồm đất xây dựng cơ sở văn hóa, cơ sở y tế, cơ sở giáo dục và đào tạo, cơ sở thể dục thể thao, đất giao thông, đất thủy lợi, đất công trình năng lượng, đất công trình bưu chính viễn thông; cơ sở tôn giáo; đất làm nghĩa trang, nhà tang lễ, nhà hỏa táng</t>
  </si>
  <si>
    <t>Xác định chỉ tiêu sử dụng đất theo khu chức năng gồm khu sản xuất nông nghiệp, khu lâm nghiệp, khu du lịch, khu bảo tồn thiên nhiên và đa dạng sinh học, khu phát triển công nghiệp, khu đô thị, khu thương mại - dịch vụ, khu dân cư nông thôn</t>
  </si>
  <si>
    <t>Tổng hợp nhu cầu sử dụng đất, cân đối để xác định các chỉ tiêu sử dụng đất nêu tại điểm b mục này đến từng đơn vị hành chính cấp huyện</t>
  </si>
  <si>
    <t xml:space="preserve">Xác định diện tích các loại đất cần thu hồi để thực hiện các công trình, dự án sử dụng đất vào các mục đích quy định tại Điều 61 và Điều 62 của Luật Đất đai số 45/2013/QH13 thực hiện trong thời kỳ quy hoạch đến từng đơn vị hành chính cấp huyện. </t>
  </si>
  <si>
    <t>Xác định diện tích các loại đất cần chuyển mục đích sử dụng đất trong kỳ quy hoạch quy định tại các điểm a, b, c, d và e khoản 1 Điều 57 Luật Đất đai số 45/2013/QH13 đến từng đơn vị hành chính cấp huyện</t>
  </si>
  <si>
    <t>Xác định diện tích đất chưa sử dụng đưa vào sử dụng trong kỳ quy hoạch đến từng đơn vị hành chính cấp huyện;</t>
  </si>
  <si>
    <t>h</t>
  </si>
  <si>
    <t>Lập bản đồ quy hoạch sử dụng đất cấp tỉnh</t>
  </si>
  <si>
    <t>Phương án quy hoạch xây dựng vùng liên huyện, vùng huyện</t>
  </si>
  <si>
    <t>Xác định phạm vi, tính chất, hướng phát triển trọng tâm của từng vùng liên huyện, vùng huyện</t>
  </si>
  <si>
    <t>Bố trí, sắp xếp hệ thống các thị trấn, trung tâm cụm xã theo nhu cầu phân bố sản xuất và phân bố dân cư tại từng vùng liên huyện, vùng huyện</t>
  </si>
  <si>
    <t>Định hướng hạ tầng xã hội, hạ tầng kỹ thuật theo từng vùng liên huyện, vùng huyện.</t>
  </si>
  <si>
    <t>Phương án bảo vệ môi trường, bảo tồn thiên nhiên và đa dạng sinh học trên địa bàn tỉnh</t>
  </si>
  <si>
    <t>Xây dựng nguyên tắc và cơ chế phối hợp thực hiện biện pháp quản lý và bảo vệ môi trường trên địa bàn tỉnh</t>
  </si>
  <si>
    <t>Phương án về phân vùng môi trường theo vùng bảo vệ nghiêm ngặt, vùng hạn chế phát thải và vùng khác đã được định hướng trong quy hoạch bảo vệ môi trường quốc gia</t>
  </si>
  <si>
    <t>Xác định mục tiêu, chỉ tiêu bảo tồn đa dạng sinh học tỉnh; xác định tên gọi, vị trí địa lý, quy mô diện tích, bản đồ, mục tiêu, tổ chức và biện pháp quản lý đối với các khu vực đa dạng sinh học cao, vùng đất ngập nước quan trọng, khu vực cảnh quan sinh thái quan trọng, hành lang đa dạng sinh học, khu bảo tồn thiên nhiên, cơ sở bảo tồn đa dạng sinh học trên địa bàn tỉnh</t>
  </si>
  <si>
    <t>Phương án về vị trí, quy mô, loại hình chất thải, công nghệ dự kiến, phạm vi tiếp nhận chất thải để xử lý của các khu xử lý chất thải tập trung cấp quốc gia, cấp vùng đã được định hướng trong quy hoạch bảo vệ môi trường quốc gia trên địa bàn tỉnh</t>
  </si>
  <si>
    <t>Phương án về điểm, thông số, tần suất quan trắc chất lượng môi trường đất, nước, không khí quốc gia, liên tỉnh và tỉnh đã được định hướng trong quy hoạch tổng thể quan trắc môi trường quốc gia</t>
  </si>
  <si>
    <t>Phương án phát triển bền vững rừng đặc dụng, rừng phòng hộ, rừng sản xuất và phát triển kết cấu hạ tầng lâm nghiệp trên địa bàn tỉnh</t>
  </si>
  <si>
    <t>Sắp xếp, phân bố không gian các khu nghĩa trang, khu xử lý chất thải liên huyện</t>
  </si>
  <si>
    <t>Phương án bảo vệ, khai thác, sử dụng, tài nguyên trên địa bàn tỉnh</t>
  </si>
  <si>
    <t>Phân vùng khai thác, sử dụng, bảo vệ tài nguyên trên địa bàn tỉnh</t>
  </si>
  <si>
    <t>Khoanh định chi tiết khu vực mỏ, loại tài nguyên khoáng sản cần đầu tư thăm dò, khai thác và tiến độ thăm dò, khai thác; khu vực thăm dò khai thác được giới hạn bởi các đoạn thẳng nối các điểm khép góc thể hiện trên bản đồ địa hình hệ tọa độ quốc gia với tỷ lệ thích hợp</t>
  </si>
  <si>
    <t>Phương án khai thác, sử dụng, bảo vệ tài nguyên nước, phòng, chống khắc phục hậu quả tác hại do nước gây ra</t>
  </si>
  <si>
    <t>Phân vùng chức năng của nguồn nước; xác định tỷ lệ, thứ tự ưu tiên phân bổ trong trường hợp bình thường và hạn hán, thiếu nước; xác định nguồn nước dự phòng để cấp nước sinh hoạt; xác định hệ thống giám sát tài nguyên nước và khai thác, sử dụng nước; xác định công trình điều tiết, khai thác, sử dụng, phát triển tài nguyên nước</t>
  </si>
  <si>
    <t>Xác định các giải pháp bảo vệ nguồn nước, phục hồi nguồn nước bị ô nhiễm hoặc bị suy thoái, cạn kiệt để bảo đảm chức năng của nguồn nước; xác định hệ thống giám sát chất lượng nước, giám sát xả nước thải vào nguồn nước</t>
  </si>
  <si>
    <t>Đánh giá tổng quát hiệu quả và tác động của biện pháp phòng, chống và khắc phục hậu quả tác hại do nước gây ra hiện có; xác định các giải pháp nâng cao chất lượng, hiệu quả hoạt động phòng, chống, khắc phục, cảnh báo, dự báo và giảm thiểu tác hại do nước gây ra</t>
  </si>
  <si>
    <t>Phương án phòng, chống thiên tai và ứng phó với biến đổi khí hậu trên địa bàn tỉnh</t>
  </si>
  <si>
    <t>Phân vùng rủi ro đối với từng loại hình thiên tai trên địa bàn</t>
  </si>
  <si>
    <t>Xây dựng nguyên tắc và cơ chế phối hợp thực hiện biện pháp quản lý rủi ro thiên tai</t>
  </si>
  <si>
    <t>Xây dựng phương án quản lý rủi ro thiên tai, thích ứng với biến đổi khí hậu trên địa bàn tỉnh</t>
  </si>
  <si>
    <t>Xây dựng phương án phòng chống lũ của các tuyến sông có đê, phương án phát triển hệ thống đê điều và kết cấu hạ tầng phòng, chống thiên tai trên địa bàn tỉnh</t>
  </si>
  <si>
    <t>Xây dựng danh mục dự án của tỉnh và thứ tự ưu tiên thực hiện</t>
  </si>
  <si>
    <t>Xây dựng tiêu chí xác định dự án ưu tiên đầu tư của tỉnh trong thời kỳ quy hoạch</t>
  </si>
  <si>
    <t>Luận chứng xây dựng danh mục dự án quan trọng của tỉnh, sắp xếp thứ tự ưu tiên và phân kỳ thực hiện các dự án</t>
  </si>
  <si>
    <t xml:space="preserve">Luận chứng về khả năng đáp ứng về nguồn lực </t>
  </si>
  <si>
    <t>Xác định danh mục các dự án ưu tiên từ ngân sách và danh mục thu hút đầu tư cấp tỉnh theo thứ tự ưu tiên và phân kỳ thực hiện dự án</t>
  </si>
  <si>
    <t>Xây dựng giải pháp, nguồn lực thực hiện quy hoạch</t>
  </si>
  <si>
    <t>Giải pháp về huy động vốn đầu tư</t>
  </si>
  <si>
    <t>Giải pháp về phát triển nguồn nhân lực</t>
  </si>
  <si>
    <t>Giải pháp về môi trường, khoa học và công nghệ</t>
  </si>
  <si>
    <t>Giải pháp về cơ chế, chính sách liên kết phát triển</t>
  </si>
  <si>
    <t>Giải pháp về quản lý, kiểm soát phát triển đô thị và nông thôn</t>
  </si>
  <si>
    <t>Giải pháp về tổ chức thực hiện và giám sát thực hiện quy hoạch</t>
  </si>
  <si>
    <t>CG1, CG2, CG3,</t>
  </si>
  <si>
    <t>Xây dựng hệ thống bản đồ</t>
  </si>
  <si>
    <t>Xây dựng hệ thống bản đồ được tích hợp theo hệ thống bản đồ chuyên ngành và các bản đồ tích hợp theo nhóm ngành</t>
  </si>
  <si>
    <t>Nghiên cứu, xử lý tổng hợp các loại bản đồ hiện trạng và định hướng theo các chuyên ngành và nhóm ngành</t>
  </si>
  <si>
    <t>Xử lý, chồng lớp bản đồ theo các đối tượng không gian cấp quốc gia, cấp vùng, cấp tỉnh</t>
  </si>
  <si>
    <t>Biên tập hệ thống bản đồ sản phẩm cuối cùng</t>
  </si>
  <si>
    <t>b.3.1</t>
  </si>
  <si>
    <t>Các bản đồ về hiện trạng phát triển</t>
  </si>
  <si>
    <t>b.3.2</t>
  </si>
  <si>
    <t xml:space="preserve">Bản đồ đánh giá tổng hợp đất đai theo các mục đích sử dụng </t>
  </si>
  <si>
    <t>b.3.3</t>
  </si>
  <si>
    <t xml:space="preserve">Bản đồ phương án quy hoạch hệ thống đô thị, nông thôn </t>
  </si>
  <si>
    <t>CG3, CG4</t>
  </si>
  <si>
    <t xml:space="preserve">Bản đồ phương án tổ chức không gian và phân vùng chức năng </t>
  </si>
  <si>
    <t>b.3.5</t>
  </si>
  <si>
    <t xml:space="preserve">Bản đồ phương án phát triển kết cấu hạ tầng xã hội </t>
  </si>
  <si>
    <t>b3.6</t>
  </si>
  <si>
    <t xml:space="preserve">Bản đồ phương án phát triển kết cấu hạ tầng kỹ thuật </t>
  </si>
  <si>
    <t>b.3.7</t>
  </si>
  <si>
    <t xml:space="preserve">Bản đồ phương án quy hoạch sử dụng đất </t>
  </si>
  <si>
    <t>b.3.8</t>
  </si>
  <si>
    <t xml:space="preserve">Bản đồ phương án thăm dò, khai thác, sử dụng, bảo vệ tài nguyên </t>
  </si>
  <si>
    <t>b.3.9</t>
  </si>
  <si>
    <t xml:space="preserve">Bản đồ phương án bảo vệ môi trường, bảo tồn đa dạng sinh học, phòng, chống thiên tai và ứng phó biến đổi khí hậu </t>
  </si>
  <si>
    <t>b.3.10</t>
  </si>
  <si>
    <t xml:space="preserve">Bản đồ phương án quy hoạch xây dựng vùng liên huyện, vùng huyện </t>
  </si>
  <si>
    <t>b.3.11</t>
  </si>
  <si>
    <t xml:space="preserve">Bản đồ vị trí các dự án và thứ tự ưu tiên thực hiện </t>
  </si>
  <si>
    <t>b.3.12</t>
  </si>
  <si>
    <t>Bản đồ chuyên đề (nếu có)</t>
  </si>
  <si>
    <t>Xây dựng báo cáo quy hoạch</t>
  </si>
  <si>
    <t>Xây dựng báo cáo tổng hợp</t>
  </si>
  <si>
    <t>Xây dựng báo cáo tóm tắt</t>
  </si>
  <si>
    <t>Xử lý, tích hợp báo cáo đánh giá môi trường chiến lược vào báo cáo quy hoạch tỉnh</t>
  </si>
  <si>
    <t>Xử lý, tích hợp đánh giá ĐMC về thực trạng thực hiện quy hoạch giai đoạn trước</t>
  </si>
  <si>
    <t>Xử lý, tích hợp đánh giá ĐMC về các định hướng quy hoạch</t>
  </si>
  <si>
    <t>Xử lý, tích hợp các giải pháp về ĐMC và các kiến nghị với quy hoạch</t>
  </si>
  <si>
    <t>Xây dựng cơ sở dữ liệu của quy hoạch</t>
  </si>
  <si>
    <t>Xây dựng cơ sở dữ liệu của quy hoạch theo yêu cầu chung của hệ thống thông tin và cơ sở dữ liệu quốc gia về quy hoạch</t>
  </si>
  <si>
    <t xml:space="preserve">Thể hiện nội dung của quy hoạch trên bản đồ GIS để tích hợp vào hệ thống thông tin và cơ sở dữ liệu quốc gia về quy hoạch   để tích hợp vào hệ thống thông tin và cơ sở dữ liệu quốc gia về quy hoạch  </t>
  </si>
  <si>
    <t xml:space="preserve">Đơn giá </t>
  </si>
  <si>
    <t xml:space="preserve">Thành tiền </t>
  </si>
  <si>
    <t>II</t>
  </si>
  <si>
    <t>CG1</t>
  </si>
  <si>
    <t>CG2</t>
  </si>
  <si>
    <t>CG3</t>
  </si>
  <si>
    <t>Định mức cho hoạt động trực tiếp (PL1/TT08)</t>
  </si>
  <si>
    <t xml:space="preserve">  </t>
  </si>
  <si>
    <t xml:space="preserve"> </t>
  </si>
  <si>
    <t>H1T</t>
  </si>
  <si>
    <t>H2T</t>
  </si>
  <si>
    <t>H3T</t>
  </si>
  <si>
    <t>K1</t>
  </si>
  <si>
    <t>K</t>
  </si>
  <si>
    <t xml:space="preserve"> Thu thập thông tin dữ liệu và khảo sát bổ sung về hiện trạng đối tượng nghiên cứu </t>
  </si>
  <si>
    <t xml:space="preserve">Thu thập và xử lý sơ bộ thông tin, dữ liệu của các quy hoạch có liên quan </t>
  </si>
  <si>
    <t xml:space="preserve">Thu thập thông tin bổ sung </t>
  </si>
  <si>
    <t xml:space="preserve">Khảo sát, bổ sung thông tin </t>
  </si>
  <si>
    <t xml:space="preserve">Xử lý, tổng hợp thông tin </t>
  </si>
  <si>
    <t xml:space="preserve">Thu thập thông tin dữ liệu, khảo sát bổ sung về các điều kiện, yếu tố tác động đến đối tượng nghiên cứu </t>
  </si>
  <si>
    <t xml:space="preserve">Thu thập và xử lý sơ bộ thông tin, dữ liệu </t>
  </si>
  <si>
    <t xml:space="preserve">Thu thập số liệu, tài liệu bổ sung các yếu tố tự nhiên, môi trường </t>
  </si>
  <si>
    <t xml:space="preserve">Thu thập số liệu, tài liệu bổ sung về các yếu tố kinh tế, xã hội </t>
  </si>
  <si>
    <t xml:space="preserve">Đề xuất ý tưởng phát triển của đối tượng nghiên cứu trong thời kỳ quy hoạch thống nhất với yêu cầu nội dung quy hoạch </t>
  </si>
  <si>
    <t>a.</t>
  </si>
  <si>
    <t xml:space="preserve">Xây dựng khung triển khai cụ thể hóa các yêu cầu của quy hoạch </t>
  </si>
  <si>
    <t xml:space="preserve">Đề xuất ý tưởng phát triển của đối tượng nghiên cứu trong thời kỳ quy hoạch </t>
  </si>
  <si>
    <t xml:space="preserve">Phân tích, đánh giá hiện trạng đối tượng nghiên cứu </t>
  </si>
  <si>
    <t xml:space="preserve">Phân tích hiện trạng bước đầu </t>
  </si>
  <si>
    <t>Thống nhất giữa đánh giá hiện trạng đối tượng nghiên cứu với đánh giá hiện trạng quy hoạch</t>
  </si>
  <si>
    <t>Hoàn thiện nội dung đánh giá hiện trạng</t>
  </si>
  <si>
    <t>Phân tích, đánh giá, dự báo các yếu tố bên ngoài tác động đến đối tượng nghiên cứu</t>
  </si>
  <si>
    <t>Phân tích, đánh giá bước đầu các yếu tố bên ngoài tác động đến đối tượng nghiên cứu</t>
  </si>
  <si>
    <t>Thống nhất giữa phân tích, đánh giá các yếu tố tác động bên ngoài với nội dung quy hoạch</t>
  </si>
  <si>
    <t>Dự báo, định hướng phát triển của đối tượng nghiên cứu trong thời kỳ quy hoạch</t>
  </si>
  <si>
    <t xml:space="preserve">Dự báo, định hướng phát triển của đối tượng nghiên cứu </t>
  </si>
  <si>
    <t>Thống nhất nội dung dự báo, định hướng phát triển với nội dung của quy hoạch</t>
  </si>
  <si>
    <t>Hoàn thiện nội dung dự báo, định hướng phát triển</t>
  </si>
  <si>
    <t>Định vị, khoanh vùng các đối tượng quy hoạch thuộc nội dung đề xuất</t>
  </si>
  <si>
    <t>Xác định các đối tượng quy hoạch trong nội dung đề xuất</t>
  </si>
  <si>
    <t>Định vị các đối tượng quy hoạch trong nội dung đề xuất</t>
  </si>
  <si>
    <t>Thống nhất, khoanh vùng đối tượng quy hoạch trong nội dung đề xuất với nội dung của quy hoạch</t>
  </si>
  <si>
    <t xml:space="preserve">Hoàn thiện nội dung đề xuất </t>
  </si>
  <si>
    <t>Tổng hợp nội dung hiện trạng, dự báo, định hướng phát triển đối với nội dung đề xuất</t>
  </si>
  <si>
    <t>Xây dựng giải pháp, đề xuất tổ chức thực hiện triển khai và dự kiến nguồn lực</t>
  </si>
  <si>
    <t>Xây dựng báo cáo tổng hợp về nội dung đề xuất</t>
  </si>
  <si>
    <t>Thuyết minh quy mô, tính chất, định hướng phát triển và bố trí không gian của đối tượng quy hoạch trong nội dung đề xuất</t>
  </si>
  <si>
    <t>Xây dựng bản đồ thể hiện các đối tượng quy hoạch (nếu có)</t>
  </si>
  <si>
    <t xml:space="preserve">Hoàn thiện báo cáo đề xuất nội dung tích hợp, bản đồ </t>
  </si>
  <si>
    <t>Đánh giá, thẩm định sự phù hợp với nhiệm vụ lập quy hoạch đã được phê duyệt</t>
  </si>
  <si>
    <t>Đánh giá, thẩm định việc tuân thủ quy trình lập quy hoạch quy định tại Điều 16 của Luật Quy hoạch</t>
  </si>
  <si>
    <t>Đánh giá, thẩm định việc tích hợp các nội dung quy hoạch do Bộ, cơ quan ngang Bộ và địa phương liên quan được phân công thực hiện</t>
  </si>
  <si>
    <t>Đánh giá, thẩm định sự phù hợp của quy hoạch với quy định tại Điều 28 Nghị định số 37/2019/NĐ-CP</t>
  </si>
  <si>
    <t>Phân tích, đánh giá, dự báo về các yếu tố, điều kiện phát triển đặc thù của tỉnh</t>
  </si>
  <si>
    <t>Đánh giá thực trạng phát triển kinh tế - xã hội, hiện trạng sử dụng đất, hiện trạng hệ thống đô thị, nông thôn</t>
  </si>
  <si>
    <t>Dự báo xu thế phát triển và các kịch bản phát triển, mục tiêu, chỉ tiêu cụ thể về kinh tế, xã hội, môi trường của tỉnh</t>
  </si>
  <si>
    <t>Phương hướng phát triển ngành quan trọng trên địa bàn; lựa chọn phương án tổ chức hoạt động kinh tế - xã hội</t>
  </si>
  <si>
    <t>Phương án quy hoạch hệ thống đô thị, mạng lưới giao thông, mạng lưới cấp điện, mạng lưới viễn thông, mạng lưới thủy lợi, các khu xử lý chất thải, kết cấu hạ tầng xã hội</t>
  </si>
  <si>
    <t>Phân bổ và khoanh vùng đất đai theo khu chức năng và theo loại đất đến từng đơn vị hành chính cấp huyện, Phương án quy hoạch xây dựng vùng liên huyện, vùng huyện</t>
  </si>
  <si>
    <t>Phương án bảo vệ môi trường, khai thác, sử dụng, bảo vệ tài nguyên, đa dạng sinh học, phòng, chống thiên tai và ứng phó với biến đổi khí hậu trên địa bàn</t>
  </si>
  <si>
    <t>Danh mục dự án của tỉnh và thứ tự ưu tiên thực hiện</t>
  </si>
  <si>
    <t>Giải pháp, nguồn lực thực hiện quy hoạch</t>
  </si>
  <si>
    <t xml:space="preserve">Ghi chú </t>
  </si>
  <si>
    <t>Đơn giá công CG4</t>
  </si>
  <si>
    <t xml:space="preserve">I </t>
  </si>
  <si>
    <t xml:space="preserve">Chi phí trực tiếp </t>
  </si>
  <si>
    <t>Stt</t>
  </si>
  <si>
    <t>1.1</t>
  </si>
  <si>
    <t>1.2</t>
  </si>
  <si>
    <t>1.3</t>
  </si>
  <si>
    <t>1.4</t>
  </si>
  <si>
    <t>1.5</t>
  </si>
  <si>
    <t>2.1</t>
  </si>
  <si>
    <t>2.2</t>
  </si>
  <si>
    <t>2.3</t>
  </si>
  <si>
    <t>2.4</t>
  </si>
  <si>
    <t>2.5</t>
  </si>
  <si>
    <t>3.1</t>
  </si>
  <si>
    <t>3.2</t>
  </si>
  <si>
    <t>3.3</t>
  </si>
  <si>
    <t>3.4</t>
  </si>
  <si>
    <t>3.5</t>
  </si>
  <si>
    <t>Chủ trì</t>
  </si>
  <si>
    <t>Thư ký hội nghị</t>
  </si>
  <si>
    <t>Thù lao đại biểu tham dự</t>
  </si>
  <si>
    <t xml:space="preserve">(tính cho 50 đại biểu x 1 lần họp) </t>
  </si>
  <si>
    <t>Chi giải khát giữa giờ</t>
  </si>
  <si>
    <t xml:space="preserve">(tính cho 50 đại biểu, 1 chủ trì, 1 thư ký x 1 lần họp) </t>
  </si>
  <si>
    <t>Tài liệu phục vụ cuộc họp</t>
  </si>
  <si>
    <t xml:space="preserve"> (tính cho 30 đại biểu x 1 lần họp) </t>
  </si>
  <si>
    <t xml:space="preserve">(tính cho 30 đại biểu, 1 chủ trì, 1 thư ký x 1 lần họp) </t>
  </si>
  <si>
    <t>Tài liệu phục vụ họp báo cáo</t>
  </si>
  <si>
    <t>Báo cáo lần 3 (Báo cáo trước Hội đồng thẩm định)</t>
  </si>
  <si>
    <t xml:space="preserve"> (tính cho 40 đại biểu x 1 lần họp) </t>
  </si>
  <si>
    <t xml:space="preserve">(tính cho 40 đại biểu, 1 chủ trì, 1 thư ký x 1 lần họp) </t>
  </si>
  <si>
    <t>lần</t>
  </si>
  <si>
    <t>người</t>
  </si>
  <si>
    <t>bộ</t>
  </si>
  <si>
    <t>Ghi chú</t>
  </si>
  <si>
    <t>Điều 9, Thông tư liên tịch số 55/2015/TTLT-BTC-BKHCN</t>
  </si>
  <si>
    <t>Thông tư số 40/2017/TT-BTC ngày 28/4/2017 của Bộ Tài chính quy định chế độ công tác phí, chế độ chi hội nghị.</t>
  </si>
  <si>
    <t>Tạm tính theo giá thị trường</t>
  </si>
  <si>
    <t>Tạm tính</t>
  </si>
  <si>
    <t>Chi phí gián tiếp (hội họp lấy ý kiến, thẩm định, tài liệu...)</t>
  </si>
  <si>
    <t>Thuế VAT</t>
  </si>
  <si>
    <t>TỔNG CỘNG (A + B)</t>
  </si>
  <si>
    <t>Báo cáo lần 1 (Báo cáo trước UBND tỉnh, các Sở  ban ngành và các đơn vị có liên quan)</t>
  </si>
  <si>
    <t xml:space="preserve">Báo cáo lần 2 (Báo cáo trước ban Thường vụ Tỉnh ủy) </t>
  </si>
  <si>
    <t>Đơn giá</t>
  </si>
  <si>
    <t>Mức chuyên gia/ Đơn vị</t>
  </si>
  <si>
    <t>Số lượng/ Ngày công quy đổi</t>
  </si>
  <si>
    <t>CHI PHÍ CHO LẬP QUY HOẠCH</t>
  </si>
  <si>
    <t>e.1</t>
  </si>
  <si>
    <t>e.2</t>
  </si>
  <si>
    <t>e.3</t>
  </si>
  <si>
    <t>e.4</t>
  </si>
  <si>
    <t>e.5</t>
  </si>
  <si>
    <t>e.6</t>
  </si>
  <si>
    <t>e.7</t>
  </si>
  <si>
    <t>e.8</t>
  </si>
  <si>
    <t>e.10</t>
  </si>
  <si>
    <t>e.9</t>
  </si>
  <si>
    <t>f</t>
  </si>
  <si>
    <t>b3.4</t>
  </si>
  <si>
    <r>
      <t>C</t>
    </r>
    <r>
      <rPr>
        <b/>
        <vertAlign val="subscript"/>
        <sz val="12"/>
        <color indexed="8"/>
        <rFont val="Times New Roman"/>
        <family val="1"/>
      </rPr>
      <t>pT</t>
    </r>
    <r>
      <rPr>
        <b/>
        <sz val="12"/>
        <color indexed="8"/>
        <rFont val="Times New Roman"/>
        <family val="1"/>
      </rPr>
      <t xml:space="preserve"> = C</t>
    </r>
    <r>
      <rPr>
        <b/>
        <vertAlign val="subscript"/>
        <sz val="12"/>
        <color indexed="8"/>
        <rFont val="Times New Roman"/>
        <family val="1"/>
      </rPr>
      <t>chuẩnT</t>
    </r>
    <r>
      <rPr>
        <b/>
        <sz val="12"/>
        <color indexed="8"/>
        <rFont val="Times New Roman"/>
        <family val="1"/>
      </rPr>
      <t xml:space="preserve"> x H</t>
    </r>
    <r>
      <rPr>
        <b/>
        <vertAlign val="subscript"/>
        <sz val="12"/>
        <color indexed="8"/>
        <rFont val="Times New Roman"/>
        <family val="1"/>
      </rPr>
      <t>1T</t>
    </r>
    <r>
      <rPr>
        <b/>
        <sz val="12"/>
        <color indexed="8"/>
        <rFont val="Times New Roman"/>
        <family val="1"/>
      </rPr>
      <t xml:space="preserve"> x H</t>
    </r>
    <r>
      <rPr>
        <b/>
        <vertAlign val="subscript"/>
        <sz val="12"/>
        <color indexed="8"/>
        <rFont val="Times New Roman"/>
        <family val="1"/>
      </rPr>
      <t>2T</t>
    </r>
    <r>
      <rPr>
        <b/>
        <sz val="12"/>
        <color indexed="8"/>
        <rFont val="Times New Roman"/>
        <family val="1"/>
      </rPr>
      <t xml:space="preserve"> x H</t>
    </r>
    <r>
      <rPr>
        <b/>
        <vertAlign val="subscript"/>
        <sz val="12"/>
        <color indexed="8"/>
        <rFont val="Times New Roman"/>
        <family val="1"/>
      </rPr>
      <t>3T</t>
    </r>
    <r>
      <rPr>
        <b/>
        <sz val="12"/>
        <color indexed="8"/>
        <rFont val="Times New Roman"/>
        <family val="1"/>
      </rPr>
      <t xml:space="preserve"> x K</t>
    </r>
    <r>
      <rPr>
        <b/>
        <vertAlign val="subscript"/>
        <sz val="12"/>
        <color indexed="8"/>
        <rFont val="Times New Roman"/>
        <family val="1"/>
      </rPr>
      <t xml:space="preserve">1 </t>
    </r>
  </si>
  <si>
    <t>STT</t>
  </si>
  <si>
    <t>Hệ số</t>
  </si>
  <si>
    <t>áp dụng</t>
  </si>
  <si>
    <t>Thành tiền (đồng)</t>
  </si>
  <si>
    <t>Tổng cộng</t>
  </si>
  <si>
    <t>Nội dung đề xuất 01: 
Phương án tích hợp quy hoạch hệ thống đô thị tỉnh Thừa Thiên Huế thời kỳ 2021 - 2030 
tầm nhìn đến năm 2050</t>
  </si>
  <si>
    <t>Cộng chi phí trước thuế</t>
  </si>
  <si>
    <t>Thuế VAT 10%</t>
  </si>
  <si>
    <t>Cộng chi phí sau thuế</t>
  </si>
  <si>
    <t>Nội dung 1</t>
  </si>
  <si>
    <t>Tên nội dung</t>
  </si>
  <si>
    <t xml:space="preserve">Phương án tích hợp quy hoạch tổ chức lãnh thổ khu vực nông thôn, phân bố hệ thống điểm dân cư, những khu vực khó khăn, đặc biệt khó khăn, những khu vực có vai trò động lực </t>
  </si>
  <si>
    <t>Phương án tích hợp quy hoạch hệ thống đô thị</t>
  </si>
  <si>
    <t>Phương án tích hợp quy hoạch xây dựng vùng liên huyện, vùng huyện</t>
  </si>
  <si>
    <t>CHI PHÍ CÁC NỘI DUNG ĐỀ XUẤT TÍCH HỢP QUY HOẠCH 
TỈNH THỪA THIÊN HUẾ THỜI KỲ 2021-2030, TẦM NHÌN ĐẾN NĂM 2050</t>
  </si>
  <si>
    <t>Phương án tích hợp quy hoạch phân bổ và khoanh vùng đất đai theo khu chức năng và theo loại đất đến từng đơn vị hành chính cấp huyện</t>
  </si>
  <si>
    <t xml:space="preserve">Phương án tích hợp quy hoạch bảo vệ môi trường, xử lý chất thải, bảo tồn thiên nhiên và đa dạng sinh học </t>
  </si>
  <si>
    <t>Phương án tích hợp quy hoạch bảo vệ, khai thác, sử dụng tài nguyên</t>
  </si>
  <si>
    <t>Phương án tích hợp quy hoạch phòng, chống thiên tai và ứng phó với biến đổi khí hậu</t>
  </si>
  <si>
    <t xml:space="preserve">Phương án tích hợp quy hoạch phát triển các cụm công nghiệp, làng nghề; trung tâm thương mại, hội chợ, triển lãm, hệ thống chợ, siêu thị và hạ tầng công nghiệp, thương mại khác </t>
  </si>
  <si>
    <t xml:space="preserve">Phương án tích hợp quy hoạch phát triển hệ thống khu kinh tế, khu công nghiệp, khu chế xuất, khu công nghệ cao </t>
  </si>
  <si>
    <t>Phương án tích hợp quy hoạch phát triển giao thông, vận tải</t>
  </si>
  <si>
    <t>Phương án tích hợp quy hoạch phát triển điện lực và năng lượng</t>
  </si>
  <si>
    <t>Phương án tích hợp quy hoạch hạ tầng thông tin và truyền thông</t>
  </si>
  <si>
    <t xml:space="preserve">Phương án tích hợp quy hoạch phát triển nông, lâm, ngư nghiệp, hệ thống cảng cá, phát triển các vùng sản xuất nông nghiệp tập trung </t>
  </si>
  <si>
    <t xml:space="preserve">Phương án tích hợp quy hoạch phát triển thủy lợi và phòng chống thiên tai </t>
  </si>
  <si>
    <t xml:space="preserve">Phương án tích hợp quy hoạch bảo vệ và phát triển rừng </t>
  </si>
  <si>
    <t xml:space="preserve">Phương án tích hợp quy hoạch phát triển du lịch </t>
  </si>
  <si>
    <t>Phương án tích hợp quy hoạch phát triển văn hóa và thể thao</t>
  </si>
  <si>
    <t xml:space="preserve">Phương án tích hợp quy hoạch phát triển giáo dục, đào tạo; khu nghiên cứu, đào tạo </t>
  </si>
  <si>
    <t xml:space="preserve">Phương án tích hợp quy hoạch phát triển cơ sở hạ tầng bảo trợ xã hội, giáo dục chuyên biệt và giáo dục nghề nghiệp </t>
  </si>
  <si>
    <t>Phương án tích hợp quy hoạch mạng lưới cơ sở y tế trên địa bàn</t>
  </si>
  <si>
    <t xml:space="preserve">Phương án tích hợp quy hoạch, xác định khu quân sự, quốc phòng </t>
  </si>
  <si>
    <t xml:space="preserve">Phương án tích hợp quy hoạch xác định đất an ninh </t>
  </si>
  <si>
    <t>Phương án tích hợp quy hoạch phát triển khoa học và công nghệ</t>
  </si>
  <si>
    <t xml:space="preserve">Phương án tích hợp quy hoạch tổng thể phát triển kinh tế - xã hội thị xã Hương Thủy </t>
  </si>
  <si>
    <t xml:space="preserve">Phương án tích hợp quy hoạch tổng thể phát triển kinh tế - xã hội thành phố Huế </t>
  </si>
  <si>
    <t xml:space="preserve">Phương án tích hợp quy hoạch tổng thể phát triển kinh tế - xã hội thị xã Hương Trà </t>
  </si>
  <si>
    <t xml:space="preserve">Phương án tích hợp quy hoạch tổng thể phát triển kinh tế - xã hội huyện A Lưới </t>
  </si>
  <si>
    <t xml:space="preserve">Phương án tích hợp quy hoạch tổng thể phát triển kinh tế - xã hội huyện Phong Điền </t>
  </si>
  <si>
    <t xml:space="preserve">Phương án tích hợp quy hoạch tổng thể phát triển kinh tế - xã hội huyện Phú Lộc </t>
  </si>
  <si>
    <t xml:space="preserve">Phương án tích hợp quy hoạch tổng thể phát triển kinh tế - xã hội huyện Phú Vang </t>
  </si>
  <si>
    <t xml:space="preserve">Phương án tích hợp quy hoạch tổng thể phát triển kinh tế - xã hội huyện Quảng Điền </t>
  </si>
  <si>
    <t>Nội dung 2</t>
  </si>
  <si>
    <t>Nội dung 3</t>
  </si>
  <si>
    <t>Nội dung 4</t>
  </si>
  <si>
    <t>Nội dung 5</t>
  </si>
  <si>
    <t>Nội dung 6</t>
  </si>
  <si>
    <t>Nội dung 7</t>
  </si>
  <si>
    <t>Nội dung 8</t>
  </si>
  <si>
    <t>Nội dung 9</t>
  </si>
  <si>
    <t>Nội dung 10</t>
  </si>
  <si>
    <t>Nội dung 11</t>
  </si>
  <si>
    <t>Nội dung 12</t>
  </si>
  <si>
    <t>Nội dung 13</t>
  </si>
  <si>
    <t>Nội dung 14</t>
  </si>
  <si>
    <t>Nội dung 15</t>
  </si>
  <si>
    <t>Nội dung 16</t>
  </si>
  <si>
    <t>Nội dung 17</t>
  </si>
  <si>
    <t>Nội dung 18</t>
  </si>
  <si>
    <t>Nội dung 19</t>
  </si>
  <si>
    <t>Nội dung 20</t>
  </si>
  <si>
    <t>Nội dung 21</t>
  </si>
  <si>
    <t>Nội dung 22</t>
  </si>
  <si>
    <t>Nội dung 23</t>
  </si>
  <si>
    <t>Nội dung 24</t>
  </si>
  <si>
    <t>Nội dung 25</t>
  </si>
  <si>
    <t>Nội dung 26</t>
  </si>
  <si>
    <t>Nội dung 27</t>
  </si>
  <si>
    <t>Nội dung 28</t>
  </si>
  <si>
    <t>Nội dung 29</t>
  </si>
  <si>
    <t>Nội dung 30</t>
  </si>
  <si>
    <t>Nội dung 31</t>
  </si>
  <si>
    <t>Nội dung 32</t>
  </si>
  <si>
    <t>Nội dung 33</t>
  </si>
  <si>
    <t>Phương án tích hợp quy hoạch hệ thống di tích</t>
  </si>
  <si>
    <t>Phương án tích hợp quy hoạch phát triển ngành công nghiệp tỉnh Thừa Thiên Huế thời kỳ 2021 - 2030, tầm nhìn đến năm 2050.</t>
  </si>
  <si>
    <t>Sở Công thương</t>
  </si>
  <si>
    <t>Sở Du lịch</t>
  </si>
  <si>
    <t>Phương án tích hợp quy hoạch phát triển công nghiệp công nghệ thông tin, viễn thông gắn với kinh tế số</t>
  </si>
  <si>
    <t>Nghiên cứu và đề xuất mô hình nhằm thực hiện liên kết kinh tế hiệu quả giữa Thừa Thiên Huế với các tỉnh vùng kinh tế trọng điểm miền Trung</t>
  </si>
  <si>
    <t xml:space="preserve">Đánh giá hiện trạng và phương án phân bổ định hướng phát triển kinh tế - xã hội </t>
  </si>
  <si>
    <t>Nội dung 34</t>
  </si>
  <si>
    <t>Nội dung 35</t>
  </si>
  <si>
    <t>Nội dung 36</t>
  </si>
  <si>
    <t>Nội dung 37</t>
  </si>
  <si>
    <t>Nội dung 38</t>
  </si>
  <si>
    <t>Nội dung 39</t>
  </si>
  <si>
    <t>Nội dung 40</t>
  </si>
  <si>
    <t>Sở NN&amp;PTNT</t>
  </si>
  <si>
    <t>Sở GTVT</t>
  </si>
  <si>
    <t>Sở TT&amp;TT</t>
  </si>
  <si>
    <t>Sở Y tế</t>
  </si>
  <si>
    <t>Sở GD&amp;ĐT</t>
  </si>
  <si>
    <t>Sở GD&amp;ĐT và 
Sở LĐTB&amp;XH</t>
  </si>
  <si>
    <t>Sở VHTT</t>
  </si>
  <si>
    <t>Sở KH&amp;CN</t>
  </si>
  <si>
    <t>Sở KH&amp;ĐT</t>
  </si>
  <si>
    <t>Sở Xây dựng</t>
  </si>
  <si>
    <t>Sở TN&amp;MT</t>
  </si>
  <si>
    <t>Công an tỉnh</t>
  </si>
  <si>
    <t>Bộ CHQS tỉnh</t>
  </si>
  <si>
    <t>UBND TP Huế</t>
  </si>
  <si>
    <t>UBND 
TX Hương Thủy</t>
  </si>
  <si>
    <t xml:space="preserve">UBND 
TX Hương Trà </t>
  </si>
  <si>
    <t xml:space="preserve">UBND 
huyện A Lưới </t>
  </si>
  <si>
    <t xml:space="preserve">UBND 
huyện Nam Đông </t>
  </si>
  <si>
    <t>UBND 
huyện Phong Điền</t>
  </si>
  <si>
    <t xml:space="preserve">UBND 
huyện Phú Lộc </t>
  </si>
  <si>
    <t xml:space="preserve">UBND 
huyện Phú Vang </t>
  </si>
  <si>
    <t>UBND 
huyện Quảng Điền</t>
  </si>
  <si>
    <t>Đơn vị thực hiện</t>
  </si>
  <si>
    <t xml:space="preserve">Hiện trạng phát triển giai đoạn 2011-2020 và định hướng, giải pháp phát triển, thu hút nguồn nhân lực </t>
  </si>
  <si>
    <t>Nghiên cứu và đề xuất các giải pháp phát triển doanh nghiệp, huy động nguồn lực; Xây dựng danh mục dự án và thứ tự ưu tiên; chính sách và giải pháp tạo động lực phát triển theo mục tiêu quy hoạch</t>
  </si>
  <si>
    <t>Đánh giá hiện trạng và phương án quy hoạch phát triển kết cấu hạ tầng kinh tế - xã hội (phân bố không gian các ngành kinh tế: công nghiệp, nông nghiệp, du lịch, thương mại, logistic và các dịch vụ khác, kinh tế biển,…)</t>
  </si>
  <si>
    <t xml:space="preserve">Phương án tích hợp quy hoạch tổng thể phát triển kinh tế - xã hội huyện Nam Đông </t>
  </si>
  <si>
    <t xml:space="preserve"> Stt</t>
  </si>
  <si>
    <t>TỔNG CỘNG</t>
  </si>
  <si>
    <t>Chi phí cho hoạt động gián tiếp</t>
  </si>
  <si>
    <t>2.3.1</t>
  </si>
  <si>
    <t>Nghị định số 63/2014/NĐ-CP ngày 26/6/2014 của Chính phủ quy định chi tiết thi hành một số điều của Luật Đấu thầu về lựa chọn nhà thầu.</t>
  </si>
  <si>
    <t>2.3.2</t>
  </si>
  <si>
    <t>Tỷ lệ áp dụng theo Thông tư số 05/2017/TT-BXD ngày 05/4/2017 của Bộ Xây dựng hướng dẫn xác định, quản lý chi phí quy hoạch xây dựng và quy hoạch đô thị.</t>
  </si>
  <si>
    <t>2.3.3</t>
  </si>
  <si>
    <t>Chi tiết xem Phụ lục 4</t>
  </si>
  <si>
    <t>2.3.4</t>
  </si>
  <si>
    <t>2.3.5</t>
  </si>
  <si>
    <t>2.3.6</t>
  </si>
  <si>
    <t>2.3.7</t>
  </si>
  <si>
    <t>Chi tiết xem Phụ lục 5</t>
  </si>
  <si>
    <t>Hạng mục</t>
  </si>
  <si>
    <t>Chi phí cho hoạt động trực tiếp</t>
  </si>
  <si>
    <t>Chi tiết xem Phụ lục 1</t>
  </si>
  <si>
    <t>Chi phí cho hoạt động gián tiếp (hội họp, thẩm định,…)</t>
  </si>
  <si>
    <t>Chi tiết xem Phụ lục 2</t>
  </si>
  <si>
    <t xml:space="preserve">Chi phí cho hoạt động trực tiếp </t>
  </si>
  <si>
    <t xml:space="preserve">Chi phí cho lập nội dung đề xuất </t>
  </si>
  <si>
    <t>Chi tiết xem Phụ lục 3</t>
  </si>
  <si>
    <t>Chi phí lập Nhiệm vụ quy hoạch (đã bao gồm VAT 10%)</t>
  </si>
  <si>
    <t>Chi phí cho lập, thẩm định, phê duyệt và công bố quy hoạch (đã bao gồm VAT 10%)</t>
  </si>
  <si>
    <t>Thành tiền</t>
  </si>
  <si>
    <t xml:space="preserve">Nội dung </t>
  </si>
  <si>
    <t>4.1</t>
  </si>
  <si>
    <t>4.2</t>
  </si>
  <si>
    <t>4.3</t>
  </si>
  <si>
    <t>4.4</t>
  </si>
  <si>
    <t>4.5</t>
  </si>
  <si>
    <t>4.6</t>
  </si>
  <si>
    <t>4.7</t>
  </si>
  <si>
    <t>4.8</t>
  </si>
  <si>
    <t>4.9</t>
  </si>
  <si>
    <t>Định mức 
công chuẩn</t>
  </si>
  <si>
    <t xml:space="preserve">Bảng 1: </t>
  </si>
  <si>
    <t>Chi phí cho đánh giá môi trường chiến lược (đã bao gồm VAT 10%)</t>
  </si>
  <si>
    <t>Tổ chức hội nghị, hội thảo, tọa đàm, tham vấn, lấy ý kiến (1.5% * (2.1+2.2))</t>
  </si>
  <si>
    <t>Công bố quy hoạch (0,5% *(2.1+2.2))</t>
  </si>
  <si>
    <t>Khảo sát thực tế (1% * (2.1 + 2.2))</t>
  </si>
  <si>
    <t>Quản lý chung (2,6% *(2.1+2.2))</t>
  </si>
  <si>
    <t>Quản lý giám sát (1% * (2.1 + 2.2))</t>
  </si>
  <si>
    <t>Lựa chọn tổ chức tư vấn (0,1% * (2.1 + 2.2))</t>
  </si>
  <si>
    <t>Phụ lục 1:</t>
  </si>
  <si>
    <r>
      <t xml:space="preserve"> </t>
    </r>
    <r>
      <rPr>
        <b/>
        <sz val="12"/>
        <rFont val="Times New Roman"/>
        <family val="1"/>
      </rPr>
      <t>TT</t>
    </r>
  </si>
  <si>
    <t>Đvt: đồng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</si>
</sst>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s>
  <fonts count="39">
    <font>
      <sz val="11"/>
      <color indexed="8"/>
      <name val="Calibri"/>
      <family val="2"/>
    </font>
    <font>
      <b/>
      <sz val="11"/>
      <color indexed="8"/>
      <name val="Calibri"/>
      <family val="2"/>
    </font>
    <font>
      <b/>
      <sz val="12"/>
      <color indexed="8"/>
      <name val="Times New Roman"/>
      <family val="1"/>
    </font>
    <font>
      <sz val="12"/>
      <color indexed="8"/>
      <name val="Times New Roman"/>
      <family val="1"/>
    </font>
    <font>
      <b/>
      <sz val="14"/>
      <color indexed="8"/>
      <name val="Times New Roman"/>
      <family val="1"/>
    </font>
    <font>
      <sz val="14"/>
      <color indexed="8"/>
      <name val="Times New Roman"/>
      <family val="1"/>
    </font>
    <font>
      <b/>
      <sz val="12"/>
      <name val="Times New Roman"/>
      <family val="1"/>
    </font>
    <font>
      <sz val="12"/>
      <color indexed="10"/>
      <name val="Times New Roman"/>
      <family val="1"/>
    </font>
    <font>
      <i/>
      <sz val="12"/>
      <color indexed="8"/>
      <name val="Times New Roman"/>
      <family val="1"/>
    </font>
    <font>
      <b/>
      <vertAlign val="subscript"/>
      <sz val="12"/>
      <color indexed="8"/>
      <name val="Times New Roman"/>
      <family val="1"/>
    </font>
    <font>
      <b/>
      <sz val="13"/>
      <color indexed="8"/>
      <name val="Times New Roman"/>
      <family val="1"/>
    </font>
    <font>
      <sz val="13"/>
      <color indexed="8"/>
      <name val="Times New Roman"/>
      <family val="1"/>
    </font>
    <font>
      <b/>
      <sz val="13"/>
      <color indexed="10"/>
      <name val="Times New Roman"/>
      <family val="1"/>
    </font>
    <font>
      <sz val="13"/>
      <color indexed="10"/>
      <name val="Times New Roman"/>
      <family val="1"/>
    </font>
    <font>
      <sz val="14"/>
      <name val="Times New Roman"/>
      <family val="1"/>
    </font>
    <font>
      <b/>
      <sz val="16"/>
      <color indexed="8"/>
      <name val="Times New Roman"/>
      <family val="1"/>
    </font>
    <font>
      <sz val="12"/>
      <name val="Times New Roman"/>
      <family val="1"/>
    </font>
    <font>
      <b/>
      <sz val="11"/>
      <color indexed="8"/>
      <name val="Times New Roman"/>
      <family val="1"/>
    </font>
    <font>
      <sz val="14"/>
      <color indexed="10"/>
      <name val="Times New Roman"/>
      <family val="1"/>
    </font>
    <font>
      <i/>
      <sz val="12"/>
      <name val="Times New Roman"/>
      <family val="1"/>
    </font>
    <font>
      <b/>
      <sz val="14"/>
      <color indexed="10"/>
      <name val="Times New Roman"/>
      <family val="1"/>
    </font>
    <font>
      <vertAlign val="subscript"/>
      <sz val="12"/>
      <color indexed="8"/>
      <name val="Times New Roman"/>
      <family val="1"/>
    </font>
    <font>
      <vertAlign val="superscript"/>
      <sz val="12"/>
      <color indexed="8"/>
      <name val="Times New Roman"/>
      <family val="1"/>
    </font>
    <font>
      <b/>
      <i/>
      <sz val="12"/>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thin"/>
      <bottom/>
    </border>
    <border>
      <left style="thin"/>
      <right style="thin"/>
      <top style="thin"/>
      <bottom/>
    </border>
    <border>
      <left style="thin"/>
      <right style="thin"/>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hair"/>
      <right style="hair"/>
      <top style="thin"/>
      <bottom style="hair"/>
    </border>
    <border>
      <left style="hair"/>
      <right style="medium"/>
      <top style="thin"/>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hair"/>
      <top style="thin"/>
      <bottom style="hair"/>
    </border>
    <border>
      <left style="medium"/>
      <right style="hair"/>
      <top style="hair"/>
      <bottom style="hair"/>
    </border>
    <border>
      <left style="medium"/>
      <right style="hair"/>
      <top style="hair"/>
      <bottom style="medium"/>
    </border>
    <border>
      <left style="thin"/>
      <right style="thin"/>
      <top style="thin"/>
      <bottom style="hair"/>
    </border>
    <border>
      <left style="thin"/>
      <right style="medium"/>
      <top style="thin"/>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8" fillId="11"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29" fillId="17" borderId="0" applyNumberFormat="0" applyBorder="0" applyAlignment="0" applyProtection="0"/>
    <xf numFmtId="0" fontId="33" fillId="9" borderId="1" applyNumberFormat="0" applyAlignment="0" applyProtection="0"/>
    <xf numFmtId="0" fontId="3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8" fillId="7"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1" fillId="3" borderId="1" applyNumberFormat="0" applyAlignment="0" applyProtection="0"/>
    <xf numFmtId="0" fontId="34" fillId="0" borderId="6" applyNumberFormat="0" applyFill="0" applyAlignment="0" applyProtection="0"/>
    <xf numFmtId="0" fontId="30" fillId="10" borderId="0" applyNumberFormat="0" applyBorder="0" applyAlignment="0" applyProtection="0"/>
    <xf numFmtId="0" fontId="0" fillId="5" borderId="7" applyNumberFormat="0" applyFont="0" applyAlignment="0" applyProtection="0"/>
    <xf numFmtId="0" fontId="32" fillId="9"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1" fillId="0" borderId="9" applyNumberFormat="0" applyFill="0" applyAlignment="0" applyProtection="0"/>
    <xf numFmtId="0" fontId="36" fillId="0" borderId="0" applyNumberFormat="0" applyFill="0" applyBorder="0" applyAlignment="0" applyProtection="0"/>
  </cellStyleXfs>
  <cellXfs count="222">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right" vertical="center"/>
    </xf>
    <xf numFmtId="0" fontId="2" fillId="0" borderId="10" xfId="0" applyFont="1" applyBorder="1" applyAlignment="1">
      <alignment horizontal="right" vertical="center"/>
    </xf>
    <xf numFmtId="0" fontId="0" fillId="0" borderId="0" xfId="0" applyAlignment="1">
      <alignment wrapText="1"/>
    </xf>
    <xf numFmtId="0" fontId="2" fillId="0" borderId="10" xfId="0" applyFont="1" applyBorder="1" applyAlignment="1">
      <alignment horizontal="center" vertical="center" wrapText="1"/>
    </xf>
    <xf numFmtId="0" fontId="3" fillId="0" borderId="0" xfId="0" applyFont="1" applyAlignment="1">
      <alignment/>
    </xf>
    <xf numFmtId="0" fontId="2" fillId="4" borderId="11" xfId="0" applyFont="1" applyFill="1" applyBorder="1" applyAlignment="1">
      <alignment horizontal="center" vertical="center" wrapText="1"/>
    </xf>
    <xf numFmtId="0" fontId="2" fillId="4" borderId="10" xfId="0" applyFont="1" applyFill="1" applyBorder="1" applyAlignment="1">
      <alignment horizontal="left" vertical="center" wrapText="1"/>
    </xf>
    <xf numFmtId="3" fontId="2" fillId="4" borderId="10" xfId="0" applyNumberFormat="1" applyFont="1" applyFill="1" applyBorder="1" applyAlignment="1">
      <alignment horizontal="left" vertical="center" wrapText="1"/>
    </xf>
    <xf numFmtId="3" fontId="2" fillId="4" borderId="1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xf>
    <xf numFmtId="0" fontId="4" fillId="0" borderId="12"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left" vertical="center" wrapText="1"/>
    </xf>
    <xf numFmtId="0" fontId="3" fillId="0" borderId="14" xfId="0" applyFont="1" applyBorder="1" applyAlignment="1">
      <alignment horizontal="center" vertical="center" wrapText="1"/>
    </xf>
    <xf numFmtId="3" fontId="3" fillId="0" borderId="14" xfId="0" applyNumberFormat="1" applyFont="1" applyBorder="1" applyAlignment="1">
      <alignment horizontal="center" vertical="center" wrapText="1"/>
    </xf>
    <xf numFmtId="0" fontId="3" fillId="0" borderId="0" xfId="0" applyFont="1" applyAlignment="1">
      <alignment horizontal="right"/>
    </xf>
    <xf numFmtId="165" fontId="3" fillId="0" borderId="0" xfId="0" applyNumberFormat="1" applyFont="1" applyAlignment="1">
      <alignment horizontal="right"/>
    </xf>
    <xf numFmtId="0" fontId="2" fillId="0" borderId="0" xfId="0" applyFont="1" applyFill="1" applyBorder="1" applyAlignment="1">
      <alignment horizontal="center" vertical="center" wrapText="1"/>
    </xf>
    <xf numFmtId="0" fontId="2" fillId="15" borderId="10" xfId="0" applyFont="1" applyFill="1" applyBorder="1" applyAlignment="1">
      <alignment horizontal="left" vertical="center" wrapText="1"/>
    </xf>
    <xf numFmtId="0" fontId="2" fillId="15" borderId="10" xfId="0" applyFont="1" applyFill="1" applyBorder="1" applyAlignment="1">
      <alignment horizontal="center" vertical="center" wrapText="1"/>
    </xf>
    <xf numFmtId="0" fontId="2" fillId="4" borderId="0" xfId="0" applyFont="1" applyFill="1" applyAlignment="1">
      <alignment/>
    </xf>
    <xf numFmtId="0" fontId="2" fillId="0" borderId="0" xfId="0" applyFont="1" applyAlignment="1">
      <alignment vertical="center"/>
    </xf>
    <xf numFmtId="164" fontId="3" fillId="0" borderId="0" xfId="42" applyNumberFormat="1" applyFont="1" applyAlignment="1">
      <alignment/>
    </xf>
    <xf numFmtId="0" fontId="5" fillId="0" borderId="0" xfId="0" applyFont="1" applyAlignment="1">
      <alignment horizontal="justify" vertical="center"/>
    </xf>
    <xf numFmtId="164" fontId="0" fillId="0" borderId="0" xfId="42" applyNumberFormat="1" applyFont="1" applyAlignment="1">
      <alignment/>
    </xf>
    <xf numFmtId="0" fontId="2" fillId="0" borderId="15" xfId="0" applyFont="1" applyBorder="1" applyAlignment="1">
      <alignment horizontal="center" vertical="center" wrapText="1"/>
    </xf>
    <xf numFmtId="164" fontId="3" fillId="0" borderId="16" xfId="42" applyNumberFormat="1" applyFont="1" applyBorder="1" applyAlignment="1">
      <alignment horizontal="right" vertical="center"/>
    </xf>
    <xf numFmtId="3" fontId="3" fillId="0" borderId="16" xfId="0" applyNumberFormat="1" applyFont="1" applyBorder="1" applyAlignment="1">
      <alignment horizontal="right" vertical="center"/>
    </xf>
    <xf numFmtId="3" fontId="2" fillId="0" borderId="16" xfId="0" applyNumberFormat="1" applyFont="1" applyBorder="1" applyAlignment="1">
      <alignment horizontal="right" vertical="center"/>
    </xf>
    <xf numFmtId="0" fontId="2" fillId="0" borderId="17"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horizontal="right" vertical="center"/>
    </xf>
    <xf numFmtId="3" fontId="2" fillId="0" borderId="18" xfId="0" applyNumberFormat="1" applyFont="1" applyBorder="1" applyAlignment="1">
      <alignment horizontal="right" vertical="center"/>
    </xf>
    <xf numFmtId="0" fontId="3" fillId="0" borderId="10" xfId="0" applyFont="1" applyBorder="1" applyAlignment="1">
      <alignment horizontal="center" vertical="center"/>
    </xf>
    <xf numFmtId="164" fontId="3" fillId="0" borderId="10" xfId="0" applyNumberFormat="1" applyFont="1" applyBorder="1" applyAlignment="1">
      <alignment horizontal="center" vertical="center" wrapText="1"/>
    </xf>
    <xf numFmtId="0" fontId="2" fillId="0" borderId="0" xfId="0" applyFont="1" applyAlignment="1">
      <alignment horizontal="center"/>
    </xf>
    <xf numFmtId="0" fontId="0" fillId="0" borderId="0" xfId="0" applyAlignment="1">
      <alignment horizontal="center"/>
    </xf>
    <xf numFmtId="0" fontId="2" fillId="0" borderId="15" xfId="0" applyFont="1" applyBorder="1" applyAlignment="1">
      <alignment horizontal="center" vertical="center"/>
    </xf>
    <xf numFmtId="0" fontId="2" fillId="0" borderId="19" xfId="0" applyFont="1" applyBorder="1" applyAlignment="1">
      <alignment horizontal="center" vertical="center" wrapText="1"/>
    </xf>
    <xf numFmtId="0" fontId="11" fillId="0" borderId="10" xfId="0" applyFont="1" applyBorder="1" applyAlignment="1">
      <alignment horizontal="left" vertical="center" wrapText="1"/>
    </xf>
    <xf numFmtId="3" fontId="11" fillId="0" borderId="10" xfId="0" applyNumberFormat="1" applyFont="1" applyBorder="1" applyAlignment="1">
      <alignment horizontal="right" vertical="center"/>
    </xf>
    <xf numFmtId="0" fontId="11" fillId="0" borderId="10" xfId="0" applyFont="1" applyBorder="1" applyAlignment="1">
      <alignment horizontal="right" vertical="center"/>
    </xf>
    <xf numFmtId="164" fontId="11" fillId="0" borderId="10" xfId="42" applyNumberFormat="1" applyFont="1" applyBorder="1" applyAlignment="1">
      <alignment horizontal="right" vertical="center"/>
    </xf>
    <xf numFmtId="0" fontId="14" fillId="0" borderId="10" xfId="0" applyFont="1" applyBorder="1" applyAlignment="1">
      <alignment wrapText="1"/>
    </xf>
    <xf numFmtId="0" fontId="13" fillId="0" borderId="10" xfId="0" applyFont="1" applyBorder="1" applyAlignment="1">
      <alignment horizontal="left" vertical="center" wrapText="1"/>
    </xf>
    <xf numFmtId="0" fontId="13" fillId="0" borderId="10" xfId="0" applyFont="1" applyBorder="1" applyAlignment="1">
      <alignment wrapText="1"/>
    </xf>
    <xf numFmtId="3" fontId="13" fillId="0" borderId="10" xfId="0" applyNumberFormat="1" applyFont="1" applyBorder="1" applyAlignment="1">
      <alignment horizontal="right" vertical="center"/>
    </xf>
    <xf numFmtId="0" fontId="13" fillId="0" borderId="10" xfId="0" applyFont="1" applyBorder="1" applyAlignment="1">
      <alignment horizontal="right" vertical="center"/>
    </xf>
    <xf numFmtId="0" fontId="13" fillId="0" borderId="10" xfId="0" applyFont="1" applyBorder="1" applyAlignment="1">
      <alignment horizontal="justify" vertical="center" wrapText="1"/>
    </xf>
    <xf numFmtId="0" fontId="10"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15" xfId="0" applyFont="1" applyBorder="1" applyAlignment="1">
      <alignment horizontal="center" vertical="center" wrapText="1"/>
    </xf>
    <xf numFmtId="0" fontId="4" fillId="0" borderId="0" xfId="0" applyFont="1" applyBorder="1" applyAlignment="1">
      <alignment horizontal="center" vertical="top"/>
    </xf>
    <xf numFmtId="0" fontId="11" fillId="0" borderId="16"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wrapText="1"/>
    </xf>
    <xf numFmtId="0" fontId="10" fillId="0" borderId="19" xfId="0" applyFont="1" applyBorder="1" applyAlignment="1">
      <alignment horizontal="center" vertical="center"/>
    </xf>
    <xf numFmtId="0" fontId="10" fillId="0" borderId="15" xfId="0" applyFont="1" applyBorder="1" applyAlignment="1">
      <alignment vertical="center"/>
    </xf>
    <xf numFmtId="0" fontId="0" fillId="0" borderId="0" xfId="0" applyAlignment="1">
      <alignment/>
    </xf>
    <xf numFmtId="0" fontId="11" fillId="0" borderId="16" xfId="0" applyFont="1" applyBorder="1" applyAlignment="1">
      <alignment horizontal="center" vertical="center"/>
    </xf>
    <xf numFmtId="0" fontId="11" fillId="0" borderId="16" xfId="0" applyFont="1" applyBorder="1" applyAlignment="1">
      <alignment horizontal="center" vertical="center" wrapText="1"/>
    </xf>
    <xf numFmtId="3" fontId="11" fillId="0" borderId="16" xfId="0" applyNumberFormat="1" applyFont="1" applyBorder="1" applyAlignment="1">
      <alignment horizontal="center" vertical="center"/>
    </xf>
    <xf numFmtId="3" fontId="11" fillId="0" borderId="16" xfId="0" applyNumberFormat="1" applyFont="1" applyBorder="1" applyAlignment="1">
      <alignment horizontal="center" vertical="center" wrapText="1"/>
    </xf>
    <xf numFmtId="164" fontId="12" fillId="0" borderId="21" xfId="0" applyNumberFormat="1" applyFont="1" applyBorder="1" applyAlignment="1">
      <alignment horizontal="right" vertical="center"/>
    </xf>
    <xf numFmtId="3" fontId="10" fillId="0" borderId="22" xfId="0" applyNumberFormat="1" applyFont="1" applyBorder="1" applyAlignment="1">
      <alignment horizontal="right" vertical="center"/>
    </xf>
    <xf numFmtId="164" fontId="10" fillId="0" borderId="23" xfId="0" applyNumberFormat="1" applyFont="1" applyBorder="1" applyAlignment="1">
      <alignment horizontal="right" vertical="center"/>
    </xf>
    <xf numFmtId="3" fontId="10" fillId="0" borderId="24" xfId="0" applyNumberFormat="1" applyFont="1" applyBorder="1" applyAlignment="1">
      <alignment horizontal="right" vertical="center"/>
    </xf>
    <xf numFmtId="164" fontId="10" fillId="0" borderId="25" xfId="0" applyNumberFormat="1" applyFont="1" applyBorder="1" applyAlignment="1">
      <alignment horizontal="right" vertical="center"/>
    </xf>
    <xf numFmtId="3" fontId="10" fillId="0" borderId="26" xfId="0" applyNumberFormat="1" applyFont="1" applyBorder="1" applyAlignment="1">
      <alignment horizontal="right" vertical="center"/>
    </xf>
    <xf numFmtId="0" fontId="11" fillId="0" borderId="11" xfId="0" applyFont="1" applyBorder="1" applyAlignment="1">
      <alignment horizontal="center" vertical="center"/>
    </xf>
    <xf numFmtId="0" fontId="13" fillId="0" borderId="21" xfId="0" applyFont="1" applyBorder="1" applyAlignment="1">
      <alignment horizontal="right" vertical="center"/>
    </xf>
    <xf numFmtId="0" fontId="11" fillId="0" borderId="23" xfId="0" applyFont="1" applyBorder="1" applyAlignment="1">
      <alignment horizontal="right" vertical="center"/>
    </xf>
    <xf numFmtId="0" fontId="11" fillId="0" borderId="25" xfId="0" applyFont="1" applyBorder="1" applyAlignment="1">
      <alignment horizontal="right" vertical="center"/>
    </xf>
    <xf numFmtId="0" fontId="0" fillId="0" borderId="0" xfId="0" applyFont="1" applyAlignment="1">
      <alignment horizontal="right"/>
    </xf>
    <xf numFmtId="0" fontId="11" fillId="0" borderId="10" xfId="0" applyFont="1" applyBorder="1" applyAlignment="1">
      <alignment vertical="center"/>
    </xf>
    <xf numFmtId="0" fontId="2" fillId="4" borderId="10" xfId="0" applyFont="1" applyFill="1" applyBorder="1" applyAlignment="1">
      <alignment horizontal="center" vertical="center" wrapText="1"/>
    </xf>
    <xf numFmtId="0" fontId="2" fillId="0" borderId="0" xfId="0" applyFont="1" applyFill="1" applyAlignment="1">
      <alignment/>
    </xf>
    <xf numFmtId="0" fontId="2" fillId="0" borderId="20"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3" fillId="0" borderId="0" xfId="0" applyFont="1" applyAlignment="1">
      <alignment horizontal="center" vertical="center"/>
    </xf>
    <xf numFmtId="0" fontId="7" fillId="0" borderId="10" xfId="0" applyFont="1" applyBorder="1" applyAlignment="1">
      <alignment horizontal="center" vertical="center"/>
    </xf>
    <xf numFmtId="165" fontId="7" fillId="0" borderId="14" xfId="0" applyNumberFormat="1" applyFont="1" applyBorder="1" applyAlignment="1">
      <alignment horizontal="center" vertical="center"/>
    </xf>
    <xf numFmtId="0" fontId="6" fillId="0" borderId="27" xfId="0" applyFont="1" applyFill="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7" fillId="0" borderId="10" xfId="0" applyFont="1" applyBorder="1" applyAlignment="1">
      <alignment horizontal="right" vertical="center"/>
    </xf>
    <xf numFmtId="165" fontId="7" fillId="0" borderId="14" xfId="0" applyNumberFormat="1" applyFont="1" applyBorder="1" applyAlignment="1">
      <alignment horizontal="right" vertical="center"/>
    </xf>
    <xf numFmtId="0" fontId="3" fillId="0" borderId="0" xfId="0" applyFont="1" applyAlignment="1">
      <alignment horizontal="left" vertical="center"/>
    </xf>
    <xf numFmtId="0" fontId="7" fillId="0" borderId="10" xfId="0" applyFont="1" applyBorder="1" applyAlignment="1">
      <alignment horizontal="left" vertical="center"/>
    </xf>
    <xf numFmtId="165" fontId="7" fillId="0" borderId="14" xfId="0" applyNumberFormat="1" applyFont="1" applyBorder="1" applyAlignment="1">
      <alignment horizontal="left" vertical="center"/>
    </xf>
    <xf numFmtId="0" fontId="2" fillId="4" borderId="10" xfId="0" applyFont="1" applyFill="1" applyBorder="1" applyAlignment="1">
      <alignment horizontal="left" vertical="center"/>
    </xf>
    <xf numFmtId="0" fontId="6" fillId="0" borderId="21" xfId="0" applyFont="1" applyFill="1" applyBorder="1" applyAlignment="1">
      <alignment horizontal="left" vertical="center"/>
    </xf>
    <xf numFmtId="0" fontId="2" fillId="0" borderId="23" xfId="0" applyFont="1" applyBorder="1" applyAlignment="1">
      <alignment horizontal="left" vertical="center"/>
    </xf>
    <xf numFmtId="0" fontId="2" fillId="0" borderId="25" xfId="0" applyFont="1" applyBorder="1" applyAlignment="1">
      <alignment horizontal="left"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right" vertical="center"/>
    </xf>
    <xf numFmtId="0" fontId="2" fillId="15" borderId="10" xfId="0" applyFont="1" applyFill="1" applyBorder="1" applyAlignment="1">
      <alignment horizontal="right" vertical="center"/>
    </xf>
    <xf numFmtId="164" fontId="3" fillId="0" borderId="10" xfId="42" applyNumberFormat="1" applyFont="1" applyBorder="1" applyAlignment="1">
      <alignment horizontal="right" vertical="center"/>
    </xf>
    <xf numFmtId="0" fontId="6" fillId="0" borderId="21" xfId="0" applyFont="1" applyFill="1" applyBorder="1" applyAlignment="1">
      <alignment horizontal="right" vertical="center"/>
    </xf>
    <xf numFmtId="0" fontId="3" fillId="0" borderId="23" xfId="0" applyFont="1" applyBorder="1" applyAlignment="1">
      <alignment horizontal="right" vertical="center"/>
    </xf>
    <xf numFmtId="0" fontId="3" fillId="0" borderId="25" xfId="0" applyFont="1" applyBorder="1" applyAlignment="1">
      <alignment horizontal="right" vertical="center"/>
    </xf>
    <xf numFmtId="1" fontId="3" fillId="0" borderId="0" xfId="0" applyNumberFormat="1" applyFont="1" applyAlignment="1">
      <alignment horizontal="center" vertical="center"/>
    </xf>
    <xf numFmtId="1" fontId="3" fillId="18" borderId="10" xfId="0" applyNumberFormat="1" applyFont="1" applyFill="1" applyBorder="1" applyAlignment="1">
      <alignment horizontal="center" vertical="center"/>
    </xf>
    <xf numFmtId="1" fontId="3" fillId="18" borderId="14" xfId="0" applyNumberFormat="1" applyFont="1" applyFill="1" applyBorder="1" applyAlignment="1">
      <alignment horizontal="center" vertical="center"/>
    </xf>
    <xf numFmtId="1" fontId="3" fillId="0" borderId="10" xfId="0" applyNumberFormat="1" applyFont="1" applyBorder="1" applyAlignment="1">
      <alignment horizontal="center" vertical="center" wrapText="1"/>
    </xf>
    <xf numFmtId="1" fontId="3" fillId="0" borderId="10" xfId="42" applyNumberFormat="1" applyFont="1" applyBorder="1" applyAlignment="1">
      <alignment horizontal="center" vertical="center"/>
    </xf>
    <xf numFmtId="1" fontId="16" fillId="0" borderId="21" xfId="0" applyNumberFormat="1" applyFont="1" applyFill="1" applyBorder="1" applyAlignment="1">
      <alignment horizontal="center" vertical="center" wrapText="1"/>
    </xf>
    <xf numFmtId="1" fontId="3" fillId="0" borderId="23" xfId="0" applyNumberFormat="1" applyFont="1" applyBorder="1" applyAlignment="1">
      <alignment horizontal="center" vertical="center"/>
    </xf>
    <xf numFmtId="1" fontId="3" fillId="0" borderId="25" xfId="0" applyNumberFormat="1" applyFont="1" applyBorder="1" applyAlignment="1">
      <alignment horizontal="center" vertical="center"/>
    </xf>
    <xf numFmtId="165" fontId="3" fillId="0" borderId="0" xfId="0" applyNumberFormat="1" applyFont="1" applyAlignment="1">
      <alignment horizontal="right" vertical="center"/>
    </xf>
    <xf numFmtId="164" fontId="2" fillId="4" borderId="16" xfId="42" applyNumberFormat="1" applyFont="1" applyFill="1" applyBorder="1" applyAlignment="1">
      <alignment horizontal="right" vertical="center"/>
    </xf>
    <xf numFmtId="164" fontId="2" fillId="15" borderId="16" xfId="42" applyNumberFormat="1" applyFont="1" applyFill="1" applyBorder="1" applyAlignment="1">
      <alignment horizontal="right" vertical="center"/>
    </xf>
    <xf numFmtId="164" fontId="6" fillId="0" borderId="22" xfId="42" applyNumberFormat="1" applyFont="1" applyFill="1" applyBorder="1" applyAlignment="1">
      <alignment horizontal="right" vertical="center"/>
    </xf>
    <xf numFmtId="164" fontId="2" fillId="0" borderId="24" xfId="42" applyNumberFormat="1" applyFont="1" applyBorder="1" applyAlignment="1">
      <alignment horizontal="right" vertical="center"/>
    </xf>
    <xf numFmtId="164" fontId="2" fillId="0" borderId="26" xfId="42" applyNumberFormat="1" applyFont="1" applyBorder="1" applyAlignment="1">
      <alignment horizontal="right" vertical="center"/>
    </xf>
    <xf numFmtId="1" fontId="2" fillId="0" borderId="15"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16" xfId="0" applyFont="1" applyBorder="1" applyAlignment="1">
      <alignment horizontal="right" vertical="center"/>
    </xf>
    <xf numFmtId="0" fontId="2" fillId="4" borderId="10" xfId="0" applyFont="1" applyFill="1" applyBorder="1" applyAlignment="1">
      <alignment horizontal="right" vertical="center"/>
    </xf>
    <xf numFmtId="1" fontId="2" fillId="4" borderId="10" xfId="0" applyNumberFormat="1" applyFont="1" applyFill="1" applyBorder="1" applyAlignment="1">
      <alignment horizontal="center" vertical="center" wrapText="1"/>
    </xf>
    <xf numFmtId="0" fontId="2" fillId="4" borderId="16" xfId="0" applyFont="1" applyFill="1" applyBorder="1" applyAlignment="1">
      <alignment horizontal="right" vertical="center"/>
    </xf>
    <xf numFmtId="1" fontId="2" fillId="15" borderId="10" xfId="42" applyNumberFormat="1" applyFont="1" applyFill="1" applyBorder="1" applyAlignment="1">
      <alignment horizontal="center" vertical="center"/>
    </xf>
    <xf numFmtId="164" fontId="3" fillId="0" borderId="10" xfId="42" applyNumberFormat="1" applyFont="1" applyBorder="1" applyAlignment="1">
      <alignment horizontal="center" vertical="center" wrapText="1"/>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 fillId="0" borderId="0" xfId="0" applyFont="1" applyAlignment="1">
      <alignment horizontal="center" vertical="center"/>
    </xf>
    <xf numFmtId="0" fontId="2" fillId="0" borderId="12" xfId="0" applyFont="1" applyFill="1" applyBorder="1" applyAlignment="1">
      <alignment horizontal="left" vertical="center" wrapText="1"/>
    </xf>
    <xf numFmtId="0" fontId="3" fillId="0" borderId="0" xfId="0" applyFont="1" applyAlignment="1">
      <alignment horizontal="center"/>
    </xf>
    <xf numFmtId="0" fontId="17" fillId="0" borderId="0" xfId="0" applyFont="1" applyAlignment="1">
      <alignment/>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xf>
    <xf numFmtId="3" fontId="3" fillId="0" borderId="10" xfId="0" applyNumberFormat="1" applyFont="1" applyBorder="1" applyAlignment="1">
      <alignment horizontal="right" vertical="center" wrapText="1"/>
    </xf>
    <xf numFmtId="0" fontId="7"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vertical="center" wrapText="1"/>
    </xf>
    <xf numFmtId="3" fontId="2" fillId="0" borderId="12" xfId="0" applyNumberFormat="1" applyFont="1" applyBorder="1" applyAlignment="1">
      <alignment horizontal="right" vertical="center" wrapText="1"/>
    </xf>
    <xf numFmtId="0" fontId="2" fillId="0" borderId="18" xfId="0" applyFont="1" applyBorder="1" applyAlignment="1">
      <alignment horizontal="center" vertical="center" wrapText="1"/>
    </xf>
    <xf numFmtId="0" fontId="3" fillId="0" borderId="30" xfId="0" applyFont="1" applyBorder="1" applyAlignment="1">
      <alignment horizontal="left" vertical="center" wrapText="1"/>
    </xf>
    <xf numFmtId="0" fontId="19" fillId="0" borderId="20" xfId="0" applyFont="1" applyFill="1" applyBorder="1" applyAlignment="1">
      <alignment horizontal="center" vertical="center" wrapText="1"/>
    </xf>
    <xf numFmtId="0" fontId="6" fillId="0" borderId="15" xfId="0" applyFont="1" applyFill="1" applyBorder="1" applyAlignment="1">
      <alignment horizontal="center" vertical="center" wrapText="1"/>
    </xf>
    <xf numFmtId="3" fontId="6" fillId="0" borderId="15"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0" fontId="3" fillId="0" borderId="16" xfId="0" applyFont="1" applyBorder="1" applyAlignment="1">
      <alignment horizontal="center" vertical="center"/>
    </xf>
    <xf numFmtId="3" fontId="3" fillId="0" borderId="0" xfId="0" applyNumberFormat="1" applyFont="1" applyAlignment="1">
      <alignment vertical="center"/>
    </xf>
    <xf numFmtId="164" fontId="3" fillId="0" borderId="0" xfId="42" applyNumberFormat="1" applyFont="1" applyAlignment="1">
      <alignment vertical="center"/>
    </xf>
    <xf numFmtId="0" fontId="6" fillId="4" borderId="10" xfId="0" applyFont="1" applyFill="1" applyBorder="1" applyAlignment="1">
      <alignment horizontal="center" vertical="center"/>
    </xf>
    <xf numFmtId="3" fontId="6" fillId="4" borderId="10" xfId="0" applyNumberFormat="1" applyFont="1" applyFill="1" applyBorder="1" applyAlignment="1">
      <alignment horizontal="center" vertical="center"/>
    </xf>
    <xf numFmtId="0" fontId="3" fillId="4" borderId="16" xfId="0" applyFont="1" applyFill="1" applyBorder="1" applyAlignment="1">
      <alignment vertical="center"/>
    </xf>
    <xf numFmtId="0" fontId="3" fillId="4" borderId="0" xfId="0" applyFont="1" applyFill="1" applyAlignment="1">
      <alignment vertical="center"/>
    </xf>
    <xf numFmtId="0" fontId="3" fillId="0" borderId="16" xfId="0" applyFont="1" applyBorder="1" applyAlignment="1">
      <alignment vertical="center"/>
    </xf>
    <xf numFmtId="0" fontId="2" fillId="0" borderId="16" xfId="0" applyFont="1" applyBorder="1" applyAlignment="1">
      <alignment vertical="center"/>
    </xf>
    <xf numFmtId="0" fontId="3" fillId="0" borderId="31" xfId="0" applyFont="1" applyBorder="1" applyAlignment="1">
      <alignment vertical="center"/>
    </xf>
    <xf numFmtId="0" fontId="3" fillId="0" borderId="17" xfId="0" applyFont="1" applyBorder="1" applyAlignment="1">
      <alignment vertical="center"/>
    </xf>
    <xf numFmtId="0" fontId="5" fillId="0" borderId="12" xfId="0" applyFont="1" applyBorder="1" applyAlignment="1">
      <alignment vertical="center"/>
    </xf>
    <xf numFmtId="3" fontId="4" fillId="0" borderId="12" xfId="0" applyNumberFormat="1" applyFont="1" applyBorder="1" applyAlignment="1">
      <alignment horizontal="center" vertical="center"/>
    </xf>
    <xf numFmtId="0" fontId="3" fillId="0" borderId="18" xfId="0" applyFont="1" applyBorder="1" applyAlignment="1">
      <alignment vertical="center"/>
    </xf>
    <xf numFmtId="0" fontId="8" fillId="0" borderId="0" xfId="0" applyFont="1" applyAlignment="1">
      <alignment horizontal="right" vertical="center"/>
    </xf>
    <xf numFmtId="0" fontId="0" fillId="0" borderId="0" xfId="0" applyAlignment="1">
      <alignment vertical="center"/>
    </xf>
    <xf numFmtId="164" fontId="3" fillId="0" borderId="16" xfId="0" applyNumberFormat="1" applyFont="1" applyBorder="1" applyAlignment="1">
      <alignment vertical="center"/>
    </xf>
    <xf numFmtId="0" fontId="2" fillId="0" borderId="17" xfId="0" applyFont="1" applyBorder="1" applyAlignment="1">
      <alignment vertical="center"/>
    </xf>
    <xf numFmtId="0" fontId="2" fillId="0" borderId="12" xfId="0" applyFont="1" applyBorder="1" applyAlignment="1">
      <alignment vertical="center"/>
    </xf>
    <xf numFmtId="164" fontId="2" fillId="0" borderId="18" xfId="0" applyNumberFormat="1" applyFont="1" applyBorder="1" applyAlignment="1">
      <alignment vertical="center"/>
    </xf>
    <xf numFmtId="0" fontId="1" fillId="0" borderId="0" xfId="0" applyFont="1" applyAlignment="1">
      <alignment vertical="center"/>
    </xf>
    <xf numFmtId="0" fontId="17" fillId="0" borderId="0" xfId="0" applyFont="1" applyAlignment="1">
      <alignment vertical="center"/>
    </xf>
    <xf numFmtId="0" fontId="4" fillId="0" borderId="0" xfId="0" applyFont="1" applyBorder="1" applyAlignment="1">
      <alignment horizontal="center" vertical="top" wrapText="1"/>
    </xf>
    <xf numFmtId="0" fontId="4" fillId="0" borderId="32" xfId="0" applyFont="1" applyBorder="1" applyAlignment="1">
      <alignment horizontal="center" vertical="top" wrapText="1"/>
    </xf>
    <xf numFmtId="0" fontId="4" fillId="0" borderId="32" xfId="0" applyFont="1" applyBorder="1" applyAlignment="1">
      <alignment horizontal="center" vertical="top"/>
    </xf>
    <xf numFmtId="0" fontId="8" fillId="0" borderId="32" xfId="0" applyFont="1" applyBorder="1" applyAlignment="1">
      <alignment horizontal="right" vertical="top"/>
    </xf>
    <xf numFmtId="0" fontId="8" fillId="0" borderId="0" xfId="0" applyFont="1" applyBorder="1" applyAlignment="1">
      <alignment horizontal="right" vertical="center" wrapText="1"/>
    </xf>
    <xf numFmtId="0" fontId="4" fillId="0" borderId="0" xfId="0" applyFont="1" applyAlignment="1">
      <alignment horizontal="center" vertical="center" wrapText="1"/>
    </xf>
    <xf numFmtId="164" fontId="3" fillId="0" borderId="0" xfId="42" applyNumberFormat="1" applyFont="1" applyAlignment="1">
      <alignment vertical="center" wrapText="1"/>
    </xf>
    <xf numFmtId="0" fontId="5" fillId="0" borderId="0" xfId="0" applyFont="1" applyAlignment="1">
      <alignment vertical="center" wrapText="1"/>
    </xf>
    <xf numFmtId="0" fontId="18" fillId="0" borderId="0" xfId="0" applyFont="1" applyAlignment="1">
      <alignment vertical="center" wrapText="1"/>
    </xf>
    <xf numFmtId="0" fontId="20" fillId="0" borderId="0" xfId="0" applyFont="1" applyAlignment="1">
      <alignment vertical="center" wrapText="1"/>
    </xf>
    <xf numFmtId="0" fontId="3" fillId="0" borderId="23" xfId="0" applyFont="1" applyBorder="1" applyAlignment="1">
      <alignment/>
    </xf>
    <xf numFmtId="0" fontId="2" fillId="0" borderId="23" xfId="0" applyFont="1" applyFill="1" applyBorder="1" applyAlignment="1">
      <alignment/>
    </xf>
    <xf numFmtId="0" fontId="3" fillId="0" borderId="23" xfId="0" applyFont="1" applyBorder="1" applyAlignment="1">
      <alignment horizontal="center"/>
    </xf>
    <xf numFmtId="0" fontId="2" fillId="0" borderId="23" xfId="0" applyFont="1" applyFill="1" applyBorder="1" applyAlignment="1">
      <alignment horizontal="center"/>
    </xf>
    <xf numFmtId="0" fontId="4" fillId="0" borderId="0" xfId="0" applyFont="1" applyBorder="1" applyAlignment="1">
      <alignment horizontal="center"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lef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8" fillId="0" borderId="0" xfId="0" applyFont="1" applyAlignment="1">
      <alignment horizontal="right"/>
    </xf>
    <xf numFmtId="0" fontId="10" fillId="0" borderId="27" xfId="0" applyFont="1" applyBorder="1" applyAlignment="1">
      <alignment horizontal="left" vertical="center"/>
    </xf>
    <xf numFmtId="0" fontId="10" fillId="0" borderId="21" xfId="0" applyFont="1" applyBorder="1" applyAlignment="1">
      <alignment horizontal="left" vertical="center"/>
    </xf>
    <xf numFmtId="0" fontId="10" fillId="0" borderId="28" xfId="0" applyFont="1" applyBorder="1" applyAlignment="1">
      <alignment horizontal="left" vertical="center"/>
    </xf>
    <xf numFmtId="0" fontId="10" fillId="0" borderId="23" xfId="0" applyFont="1" applyBorder="1" applyAlignment="1">
      <alignment horizontal="left" vertical="center"/>
    </xf>
    <xf numFmtId="0" fontId="10" fillId="0" borderId="29" xfId="0" applyFont="1" applyBorder="1" applyAlignment="1">
      <alignment horizontal="left" vertical="center"/>
    </xf>
    <xf numFmtId="0" fontId="10" fillId="0" borderId="25"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wrapText="1"/>
    </xf>
    <xf numFmtId="0" fontId="0" fillId="0" borderId="0" xfId="0" applyAlignment="1">
      <alignment horizontal="center"/>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horizontal="left" vertical="center"/>
    </xf>
    <xf numFmtId="0" fontId="2" fillId="0" borderId="11" xfId="0" applyFont="1" applyBorder="1" applyAlignment="1">
      <alignment horizontal="left"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4</xdr:row>
      <xdr:rowOff>47625</xdr:rowOff>
    </xdr:from>
    <xdr:to>
      <xdr:col>2</xdr:col>
      <xdr:colOff>1981200</xdr:colOff>
      <xdr:row>5</xdr:row>
      <xdr:rowOff>9525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5325" y="1628775"/>
          <a:ext cx="3028950" cy="295275"/>
        </a:xfrm>
        <a:prstGeom prst="rect">
          <a:avLst/>
        </a:prstGeom>
        <a:noFill/>
        <a:ln w="9525" cmpd="sng">
          <a:noFill/>
        </a:ln>
      </xdr:spPr>
    </xdr:pic>
    <xdr:clientData/>
  </xdr:twoCellAnchor>
  <xdr:twoCellAnchor>
    <xdr:from>
      <xdr:col>0</xdr:col>
      <xdr:colOff>714375</xdr:colOff>
      <xdr:row>6</xdr:row>
      <xdr:rowOff>104775</xdr:rowOff>
    </xdr:from>
    <xdr:to>
      <xdr:col>2</xdr:col>
      <xdr:colOff>2276475</xdr:colOff>
      <xdr:row>7</xdr:row>
      <xdr:rowOff>28575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714375" y="2257425"/>
          <a:ext cx="3305175" cy="295275"/>
        </a:xfrm>
        <a:prstGeom prst="rect">
          <a:avLst/>
        </a:prstGeom>
        <a:noFill/>
        <a:ln w="9525" cmpd="sng">
          <a:noFill/>
        </a:ln>
      </xdr:spPr>
    </xdr:pic>
    <xdr:clientData/>
  </xdr:twoCellAnchor>
  <xdr:twoCellAnchor>
    <xdr:from>
      <xdr:col>0</xdr:col>
      <xdr:colOff>695325</xdr:colOff>
      <xdr:row>8</xdr:row>
      <xdr:rowOff>57150</xdr:rowOff>
    </xdr:from>
    <xdr:to>
      <xdr:col>2</xdr:col>
      <xdr:colOff>3162300</xdr:colOff>
      <xdr:row>8</xdr:row>
      <xdr:rowOff>352425</xdr:rowOff>
    </xdr:to>
    <xdr:pic>
      <xdr:nvPicPr>
        <xdr:cNvPr id="3" name="Picture 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95325" y="2819400"/>
          <a:ext cx="42100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0"/>
  <sheetViews>
    <sheetView tabSelected="1" zoomScalePageLayoutView="0" workbookViewId="0" topLeftCell="A4">
      <selection activeCell="B12" sqref="B12"/>
    </sheetView>
  </sheetViews>
  <sheetFormatPr defaultColWidth="9.140625" defaultRowHeight="15"/>
  <cols>
    <col min="1" max="1" width="6.28125" style="147" customWidth="1"/>
    <col min="2" max="2" width="51.140625" style="145" customWidth="1"/>
    <col min="3" max="3" width="19.8515625" style="146" customWidth="1"/>
    <col min="4" max="4" width="53.140625" style="147" customWidth="1"/>
    <col min="5" max="16384" width="9.140625" style="145" customWidth="1"/>
  </cols>
  <sheetData>
    <row r="1" ht="15.75">
      <c r="A1" s="149" t="s">
        <v>539</v>
      </c>
    </row>
    <row r="2" spans="1:4" ht="42" customHeight="1">
      <c r="A2" s="198" t="s">
        <v>9</v>
      </c>
      <c r="B2" s="198"/>
      <c r="C2" s="198"/>
      <c r="D2" s="198"/>
    </row>
    <row r="3" spans="1:4" ht="19.5" thickBot="1">
      <c r="A3" s="184"/>
      <c r="B3" s="184"/>
      <c r="C3" s="184"/>
      <c r="D3" s="188" t="s">
        <v>549</v>
      </c>
    </row>
    <row r="4" spans="1:4" s="147" customFormat="1" ht="24" customHeight="1">
      <c r="A4" s="88" t="s">
        <v>328</v>
      </c>
      <c r="B4" s="36" t="s">
        <v>517</v>
      </c>
      <c r="C4" s="36" t="s">
        <v>31</v>
      </c>
      <c r="D4" s="49" t="s">
        <v>360</v>
      </c>
    </row>
    <row r="5" spans="1:4" ht="31.5">
      <c r="A5" s="19">
        <v>1</v>
      </c>
      <c r="B5" s="5" t="s">
        <v>525</v>
      </c>
      <c r="C5" s="150">
        <f>SUBTOTAL(9,C6:C7)</f>
        <v>689590000</v>
      </c>
      <c r="D5" s="151"/>
    </row>
    <row r="6" spans="1:4" ht="15.75">
      <c r="A6" s="19" t="s">
        <v>329</v>
      </c>
      <c r="B6" s="5" t="s">
        <v>518</v>
      </c>
      <c r="C6" s="150">
        <f>'CP nhiem vu - PL1'!J7</f>
        <v>491700000</v>
      </c>
      <c r="D6" s="152" t="s">
        <v>519</v>
      </c>
    </row>
    <row r="7" spans="1:4" ht="15.75">
      <c r="A7" s="19" t="s">
        <v>330</v>
      </c>
      <c r="B7" s="5" t="s">
        <v>520</v>
      </c>
      <c r="C7" s="150">
        <f>'CP nhiem vu - PL1'!J23</f>
        <v>197890000</v>
      </c>
      <c r="D7" s="152" t="s">
        <v>519</v>
      </c>
    </row>
    <row r="8" spans="1:4" ht="31.5">
      <c r="A8" s="19">
        <v>2</v>
      </c>
      <c r="B8" s="5" t="s">
        <v>526</v>
      </c>
      <c r="C8" s="150">
        <f>C9+C10+C11+C19</f>
        <v>55515799289.05684</v>
      </c>
      <c r="D8" s="151"/>
    </row>
    <row r="9" spans="1:4" ht="15.75">
      <c r="A9" s="19" t="s">
        <v>334</v>
      </c>
      <c r="B9" s="5" t="s">
        <v>522</v>
      </c>
      <c r="C9" s="150">
        <f>'CP lap QH - PL2'!F168</f>
        <v>20590953400.709312</v>
      </c>
      <c r="D9" s="152" t="s">
        <v>521</v>
      </c>
    </row>
    <row r="10" spans="1:4" ht="15.75">
      <c r="A10" s="19" t="s">
        <v>335</v>
      </c>
      <c r="B10" s="5" t="s">
        <v>523</v>
      </c>
      <c r="C10" s="150">
        <f>'CP ND de xuat - PL3'!F47</f>
        <v>30456607500</v>
      </c>
      <c r="D10" s="152" t="s">
        <v>524</v>
      </c>
    </row>
    <row r="11" spans="1:4" ht="15.75">
      <c r="A11" s="19" t="s">
        <v>336</v>
      </c>
      <c r="B11" s="5" t="s">
        <v>505</v>
      </c>
      <c r="C11" s="150">
        <f>SUBTOTAL(9,C12:C18)</f>
        <v>3810186580.3475237</v>
      </c>
      <c r="D11" s="152"/>
    </row>
    <row r="12" spans="1:4" ht="47.25">
      <c r="A12" s="19" t="s">
        <v>506</v>
      </c>
      <c r="B12" s="157" t="s">
        <v>546</v>
      </c>
      <c r="C12" s="150">
        <f>(C9+C10)*0.1%</f>
        <v>51047560.900709316</v>
      </c>
      <c r="D12" s="152" t="s">
        <v>507</v>
      </c>
    </row>
    <row r="13" spans="1:4" ht="47.25">
      <c r="A13" s="19" t="s">
        <v>508</v>
      </c>
      <c r="B13" s="5" t="s">
        <v>541</v>
      </c>
      <c r="C13" s="150">
        <f>(C9+C10)*1.5%</f>
        <v>765713413.5106397</v>
      </c>
      <c r="D13" s="152" t="s">
        <v>509</v>
      </c>
    </row>
    <row r="14" spans="1:4" ht="15.75">
      <c r="A14" s="19" t="s">
        <v>510</v>
      </c>
      <c r="B14" s="157" t="s">
        <v>1</v>
      </c>
      <c r="C14" s="150">
        <f>'CP tham dinh - PL4'!F18</f>
        <v>390000000</v>
      </c>
      <c r="D14" s="152" t="s">
        <v>511</v>
      </c>
    </row>
    <row r="15" spans="1:4" ht="47.25">
      <c r="A15" s="19" t="s">
        <v>512</v>
      </c>
      <c r="B15" s="5" t="s">
        <v>542</v>
      </c>
      <c r="C15" s="150">
        <f>($C$9+$C$10)*0.5%</f>
        <v>255237804.50354657</v>
      </c>
      <c r="D15" s="152" t="s">
        <v>509</v>
      </c>
    </row>
    <row r="16" spans="1:4" ht="15.75">
      <c r="A16" s="19" t="s">
        <v>513</v>
      </c>
      <c r="B16" s="5" t="s">
        <v>543</v>
      </c>
      <c r="C16" s="150">
        <f>($C$9+$C$10)*1%</f>
        <v>510475609.00709313</v>
      </c>
      <c r="D16" s="152"/>
    </row>
    <row r="17" spans="1:4" ht="47.25">
      <c r="A17" s="19" t="s">
        <v>514</v>
      </c>
      <c r="B17" s="5" t="s">
        <v>544</v>
      </c>
      <c r="C17" s="150">
        <f>($C$9+$C$10)*2.6%</f>
        <v>1327236583.4184422</v>
      </c>
      <c r="D17" s="152" t="s">
        <v>509</v>
      </c>
    </row>
    <row r="18" spans="1:4" ht="15.75">
      <c r="A18" s="19" t="s">
        <v>515</v>
      </c>
      <c r="B18" s="5" t="s">
        <v>545</v>
      </c>
      <c r="C18" s="150">
        <f>($C$9+$C$10)*1%</f>
        <v>510475609.00709313</v>
      </c>
      <c r="D18" s="151"/>
    </row>
    <row r="19" spans="1:4" ht="31.5">
      <c r="A19" s="19" t="s">
        <v>337</v>
      </c>
      <c r="B19" s="5" t="s">
        <v>540</v>
      </c>
      <c r="C19" s="150">
        <v>658051808</v>
      </c>
      <c r="D19" s="152" t="s">
        <v>516</v>
      </c>
    </row>
    <row r="20" spans="1:4" s="148" customFormat="1" ht="21.75" customHeight="1" thickBot="1">
      <c r="A20" s="153"/>
      <c r="B20" s="154" t="s">
        <v>391</v>
      </c>
      <c r="C20" s="155">
        <f>C8+C5</f>
        <v>56205389289.05684</v>
      </c>
      <c r="D20" s="156"/>
    </row>
  </sheetData>
  <sheetProtection/>
  <mergeCells count="1">
    <mergeCell ref="A2:D2"/>
  </mergeCells>
  <printOptions/>
  <pageMargins left="0.7" right="0.7" top="0.43" bottom="0.2"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48"/>
  <sheetViews>
    <sheetView zoomScalePageLayoutView="0" workbookViewId="0" topLeftCell="A1">
      <selection activeCell="I39" sqref="I39"/>
    </sheetView>
  </sheetViews>
  <sheetFormatPr defaultColWidth="9.140625" defaultRowHeight="15"/>
  <cols>
    <col min="1" max="1" width="4.57421875" style="144" customWidth="1"/>
    <col min="2" max="2" width="58.57421875" style="144" customWidth="1"/>
    <col min="3" max="3" width="17.421875" style="144" customWidth="1"/>
    <col min="4" max="4" width="14.421875" style="144" hidden="1" customWidth="1"/>
    <col min="5" max="5" width="12.00390625" style="144" hidden="1" customWidth="1"/>
    <col min="6" max="6" width="11.57421875" style="144" hidden="1" customWidth="1"/>
    <col min="7" max="7" width="17.421875" style="144" hidden="1" customWidth="1"/>
    <col min="8" max="8" width="11.57421875" style="144" customWidth="1"/>
    <col min="9" max="9" width="15.421875" style="144" customWidth="1"/>
    <col min="10" max="10" width="18.7109375" style="163" customWidth="1"/>
    <col min="11" max="11" width="8.28125" style="144" bestFit="1" customWidth="1"/>
    <col min="12" max="16384" width="9.140625" style="144" customWidth="1"/>
  </cols>
  <sheetData>
    <row r="1" spans="1:2" ht="15.75">
      <c r="A1" s="201" t="s">
        <v>547</v>
      </c>
      <c r="B1" s="201"/>
    </row>
    <row r="2" spans="1:11" ht="42" customHeight="1">
      <c r="A2" s="199" t="s">
        <v>8</v>
      </c>
      <c r="B2" s="200"/>
      <c r="C2" s="200"/>
      <c r="D2" s="200"/>
      <c r="E2" s="200"/>
      <c r="F2" s="200"/>
      <c r="G2" s="200"/>
      <c r="H2" s="200"/>
      <c r="I2" s="200"/>
      <c r="J2" s="200"/>
      <c r="K2" s="200"/>
    </row>
    <row r="3" spans="10:11" ht="16.5" thickBot="1">
      <c r="J3" s="144"/>
      <c r="K3" s="176" t="s">
        <v>549</v>
      </c>
    </row>
    <row r="4" spans="8:10" ht="15.75" hidden="1">
      <c r="H4" s="144" t="s">
        <v>265</v>
      </c>
      <c r="I4" s="164">
        <v>40000000</v>
      </c>
      <c r="J4" s="144"/>
    </row>
    <row r="5" spans="8:10" ht="16.5" hidden="1" thickBot="1">
      <c r="H5" s="144" t="s">
        <v>266</v>
      </c>
      <c r="I5" s="164">
        <v>30000000</v>
      </c>
      <c r="J5" s="144"/>
    </row>
    <row r="6" spans="1:11" ht="47.25">
      <c r="A6" s="158" t="s">
        <v>548</v>
      </c>
      <c r="B6" s="159" t="s">
        <v>45</v>
      </c>
      <c r="C6" s="159" t="s">
        <v>371</v>
      </c>
      <c r="D6" s="160" t="s">
        <v>265</v>
      </c>
      <c r="E6" s="160" t="s">
        <v>266</v>
      </c>
      <c r="F6" s="160" t="s">
        <v>267</v>
      </c>
      <c r="G6" s="160" t="s">
        <v>325</v>
      </c>
      <c r="H6" s="160" t="s">
        <v>370</v>
      </c>
      <c r="I6" s="159" t="s">
        <v>372</v>
      </c>
      <c r="J6" s="160" t="s">
        <v>263</v>
      </c>
      <c r="K6" s="161" t="s">
        <v>324</v>
      </c>
    </row>
    <row r="7" spans="1:11" s="168" customFormat="1" ht="15.75">
      <c r="A7" s="11" t="s">
        <v>48</v>
      </c>
      <c r="B7" s="12" t="s">
        <v>327</v>
      </c>
      <c r="C7" s="12"/>
      <c r="D7" s="13"/>
      <c r="E7" s="13"/>
      <c r="F7" s="13"/>
      <c r="G7" s="14"/>
      <c r="H7" s="14"/>
      <c r="I7" s="165"/>
      <c r="J7" s="166">
        <f>J8+J22</f>
        <v>491700000</v>
      </c>
      <c r="K7" s="167"/>
    </row>
    <row r="8" spans="1:11" s="168" customFormat="1" ht="15.75">
      <c r="A8" s="11" t="s">
        <v>326</v>
      </c>
      <c r="B8" s="12" t="s">
        <v>0</v>
      </c>
      <c r="C8" s="12"/>
      <c r="D8" s="13"/>
      <c r="E8" s="13"/>
      <c r="F8" s="13"/>
      <c r="G8" s="14"/>
      <c r="H8" s="14"/>
      <c r="I8" s="165">
        <f>I9+I10+I20+I21</f>
        <v>244</v>
      </c>
      <c r="J8" s="166">
        <f>J9+J10+J20+J21</f>
        <v>447000000</v>
      </c>
      <c r="K8" s="167"/>
    </row>
    <row r="9" spans="1:11" ht="31.5">
      <c r="A9" s="19">
        <v>1</v>
      </c>
      <c r="B9" s="5" t="s">
        <v>49</v>
      </c>
      <c r="C9" s="16" t="s">
        <v>50</v>
      </c>
      <c r="D9" s="17" t="e">
        <f>($I$10/$I$9)*#REF!</f>
        <v>#REF!</v>
      </c>
      <c r="E9" s="17" t="e">
        <f>($I$10/$I$9)*#REF!</f>
        <v>#REF!</v>
      </c>
      <c r="F9" s="17" t="e">
        <f>($I$10/$I$9)*#REF!</f>
        <v>#REF!</v>
      </c>
      <c r="G9" s="17" t="e">
        <f>($I$10/$I$9)*#REF!</f>
        <v>#REF!</v>
      </c>
      <c r="H9" s="17">
        <f>I5/26*1.3</f>
        <v>1500000</v>
      </c>
      <c r="I9" s="16">
        <v>30</v>
      </c>
      <c r="J9" s="17">
        <f>H9*I9</f>
        <v>45000000</v>
      </c>
      <c r="K9" s="162" t="s">
        <v>266</v>
      </c>
    </row>
    <row r="10" spans="1:11" ht="15.75">
      <c r="A10" s="19">
        <v>2</v>
      </c>
      <c r="B10" s="5" t="s">
        <v>51</v>
      </c>
      <c r="C10" s="16"/>
      <c r="D10" s="17" t="e">
        <f>$I$11/$I$9*#REF!</f>
        <v>#REF!</v>
      </c>
      <c r="E10" s="17" t="e">
        <f>$I$11/$I$9*#REF!</f>
        <v>#REF!</v>
      </c>
      <c r="F10" s="17" t="e">
        <f>$I$11/$I$9*#REF!</f>
        <v>#REF!</v>
      </c>
      <c r="G10" s="17" t="e">
        <f>$I$11/$I$9*#REF!</f>
        <v>#REF!</v>
      </c>
      <c r="H10" s="17"/>
      <c r="I10" s="16">
        <f>SUM(I12:I19)</f>
        <v>170</v>
      </c>
      <c r="J10" s="17">
        <f>SUM(J12:J19)</f>
        <v>329000000</v>
      </c>
      <c r="K10" s="169"/>
    </row>
    <row r="11" spans="1:11" ht="15.75">
      <c r="A11" s="19" t="s">
        <v>52</v>
      </c>
      <c r="B11" s="5" t="s">
        <v>53</v>
      </c>
      <c r="C11" s="16"/>
      <c r="D11" s="17"/>
      <c r="E11" s="17"/>
      <c r="F11" s="17"/>
      <c r="G11" s="17"/>
      <c r="H11" s="17"/>
      <c r="I11" s="16"/>
      <c r="J11" s="18"/>
      <c r="K11" s="169"/>
    </row>
    <row r="12" spans="1:11" ht="15.75">
      <c r="A12" s="19" t="s">
        <v>54</v>
      </c>
      <c r="B12" s="5" t="s">
        <v>55</v>
      </c>
      <c r="C12" s="16" t="s">
        <v>56</v>
      </c>
      <c r="D12" s="17"/>
      <c r="E12" s="17"/>
      <c r="F12" s="17"/>
      <c r="G12" s="17"/>
      <c r="H12" s="17">
        <f>I5/26*1.3</f>
        <v>1500000</v>
      </c>
      <c r="I12" s="16">
        <v>7</v>
      </c>
      <c r="J12" s="17">
        <f>H12*I12</f>
        <v>10500000</v>
      </c>
      <c r="K12" s="169"/>
    </row>
    <row r="13" spans="1:11" ht="15.75">
      <c r="A13" s="19" t="s">
        <v>57</v>
      </c>
      <c r="B13" s="5" t="s">
        <v>58</v>
      </c>
      <c r="C13" s="16" t="s">
        <v>59</v>
      </c>
      <c r="D13" s="17"/>
      <c r="E13" s="17"/>
      <c r="F13" s="17"/>
      <c r="G13" s="17"/>
      <c r="H13" s="17">
        <f>$I$4/26*1.3</f>
        <v>2000000</v>
      </c>
      <c r="I13" s="16">
        <v>25</v>
      </c>
      <c r="J13" s="17">
        <f aca="true" t="shared" si="0" ref="J13:J19">H13*I13</f>
        <v>50000000</v>
      </c>
      <c r="K13" s="169"/>
    </row>
    <row r="14" spans="1:11" ht="15.75">
      <c r="A14" s="19" t="s">
        <v>60</v>
      </c>
      <c r="B14" s="5" t="s">
        <v>61</v>
      </c>
      <c r="C14" s="16" t="s">
        <v>59</v>
      </c>
      <c r="D14" s="17"/>
      <c r="E14" s="17"/>
      <c r="F14" s="17"/>
      <c r="G14" s="17"/>
      <c r="H14" s="17">
        <f>$I$4/26*1.3</f>
        <v>2000000</v>
      </c>
      <c r="I14" s="16">
        <v>35</v>
      </c>
      <c r="J14" s="17">
        <f t="shared" si="0"/>
        <v>70000000</v>
      </c>
      <c r="K14" s="169"/>
    </row>
    <row r="15" spans="1:11" ht="31.5">
      <c r="A15" s="19" t="s">
        <v>62</v>
      </c>
      <c r="B15" s="5" t="s">
        <v>63</v>
      </c>
      <c r="C15" s="16" t="s">
        <v>50</v>
      </c>
      <c r="D15" s="17"/>
      <c r="E15" s="17"/>
      <c r="F15" s="17"/>
      <c r="G15" s="17"/>
      <c r="H15" s="17">
        <f>$I$4/26*1.3</f>
        <v>2000000</v>
      </c>
      <c r="I15" s="16">
        <v>50</v>
      </c>
      <c r="J15" s="17">
        <f t="shared" si="0"/>
        <v>100000000</v>
      </c>
      <c r="K15" s="169"/>
    </row>
    <row r="16" spans="1:11" ht="15.75">
      <c r="A16" s="19" t="s">
        <v>64</v>
      </c>
      <c r="B16" s="5" t="s">
        <v>65</v>
      </c>
      <c r="C16" s="16" t="s">
        <v>59</v>
      </c>
      <c r="D16" s="17"/>
      <c r="E16" s="17"/>
      <c r="F16" s="17"/>
      <c r="G16" s="17"/>
      <c r="H16" s="17">
        <f>$I$4/26*1.3</f>
        <v>2000000</v>
      </c>
      <c r="I16" s="16">
        <v>8</v>
      </c>
      <c r="J16" s="17">
        <f t="shared" si="0"/>
        <v>16000000</v>
      </c>
      <c r="K16" s="169"/>
    </row>
    <row r="17" spans="1:11" ht="31.5">
      <c r="A17" s="19" t="s">
        <v>66</v>
      </c>
      <c r="B17" s="5" t="s">
        <v>67</v>
      </c>
      <c r="C17" s="16" t="s">
        <v>50</v>
      </c>
      <c r="D17" s="17"/>
      <c r="E17" s="17"/>
      <c r="F17" s="17"/>
      <c r="G17" s="17"/>
      <c r="H17" s="17">
        <f>$I$4/26*1.3</f>
        <v>2000000</v>
      </c>
      <c r="I17" s="16">
        <v>5</v>
      </c>
      <c r="J17" s="17">
        <f t="shared" si="0"/>
        <v>10000000</v>
      </c>
      <c r="K17" s="169"/>
    </row>
    <row r="18" spans="1:11" ht="31.5">
      <c r="A18" s="19" t="s">
        <v>68</v>
      </c>
      <c r="B18" s="5" t="s">
        <v>69</v>
      </c>
      <c r="C18" s="16" t="s">
        <v>70</v>
      </c>
      <c r="D18" s="17"/>
      <c r="E18" s="17"/>
      <c r="F18" s="17"/>
      <c r="G18" s="17"/>
      <c r="H18" s="17">
        <f>H12</f>
        <v>1500000</v>
      </c>
      <c r="I18" s="16">
        <v>15</v>
      </c>
      <c r="J18" s="17">
        <f t="shared" si="0"/>
        <v>22500000</v>
      </c>
      <c r="K18" s="169"/>
    </row>
    <row r="19" spans="1:11" ht="15.75">
      <c r="A19" s="19" t="s">
        <v>71</v>
      </c>
      <c r="B19" s="5" t="s">
        <v>72</v>
      </c>
      <c r="C19" s="16" t="s">
        <v>59</v>
      </c>
      <c r="D19" s="17"/>
      <c r="E19" s="17"/>
      <c r="F19" s="17"/>
      <c r="G19" s="17"/>
      <c r="H19" s="17">
        <f>H16</f>
        <v>2000000</v>
      </c>
      <c r="I19" s="16">
        <v>25</v>
      </c>
      <c r="J19" s="17">
        <f t="shared" si="0"/>
        <v>50000000</v>
      </c>
      <c r="K19" s="169"/>
    </row>
    <row r="20" spans="1:11" ht="15.75">
      <c r="A20" s="19">
        <v>3</v>
      </c>
      <c r="B20" s="5" t="s">
        <v>73</v>
      </c>
      <c r="C20" s="16" t="s">
        <v>74</v>
      </c>
      <c r="D20" s="17" t="e">
        <f>#REF!/$I$9*#REF!</f>
        <v>#REF!</v>
      </c>
      <c r="E20" s="17" t="e">
        <f>#REF!/$I$9*#REF!</f>
        <v>#REF!</v>
      </c>
      <c r="F20" s="17" t="e">
        <f>#REF!/$I$9*#REF!</f>
        <v>#REF!</v>
      </c>
      <c r="G20" s="17"/>
      <c r="H20" s="17">
        <f>H18</f>
        <v>1500000</v>
      </c>
      <c r="I20" s="16">
        <v>30</v>
      </c>
      <c r="J20" s="17">
        <f>I20*H20</f>
        <v>45000000</v>
      </c>
      <c r="K20" s="169"/>
    </row>
    <row r="21" spans="1:11" ht="15.75">
      <c r="A21" s="19">
        <v>4</v>
      </c>
      <c r="B21" s="5" t="s">
        <v>75</v>
      </c>
      <c r="C21" s="16" t="s">
        <v>76</v>
      </c>
      <c r="D21" s="17" t="e">
        <f>#REF!/$I$9*#REF!</f>
        <v>#REF!</v>
      </c>
      <c r="E21" s="17" t="e">
        <f>#REF!/$I$9*#REF!</f>
        <v>#REF!</v>
      </c>
      <c r="F21" s="17" t="e">
        <f>#REF!/$I$9*#REF!</f>
        <v>#REF!</v>
      </c>
      <c r="G21" s="17"/>
      <c r="H21" s="17">
        <f>H17</f>
        <v>2000000</v>
      </c>
      <c r="I21" s="16">
        <v>14</v>
      </c>
      <c r="J21" s="17">
        <f>I21*H21</f>
        <v>28000000</v>
      </c>
      <c r="K21" s="169"/>
    </row>
    <row r="22" spans="1:11" ht="15.75">
      <c r="A22" s="15" t="s">
        <v>264</v>
      </c>
      <c r="B22" s="4" t="s">
        <v>366</v>
      </c>
      <c r="C22" s="16"/>
      <c r="D22" s="17"/>
      <c r="E22" s="17"/>
      <c r="F22" s="17"/>
      <c r="G22" s="17"/>
      <c r="H22" s="17"/>
      <c r="I22" s="9"/>
      <c r="J22" s="18">
        <f>0.1*J8</f>
        <v>44700000</v>
      </c>
      <c r="K22" s="169"/>
    </row>
    <row r="23" spans="1:11" s="32" customFormat="1" ht="15.75">
      <c r="A23" s="15" t="s">
        <v>77</v>
      </c>
      <c r="B23" s="4" t="s">
        <v>365</v>
      </c>
      <c r="C23" s="9"/>
      <c r="D23" s="18"/>
      <c r="E23" s="18"/>
      <c r="F23" s="18"/>
      <c r="G23" s="18"/>
      <c r="H23" s="18"/>
      <c r="I23" s="9"/>
      <c r="J23" s="18">
        <f>SUBTOTAL(9,J24:J47)</f>
        <v>197890000</v>
      </c>
      <c r="K23" s="170"/>
    </row>
    <row r="24" spans="1:11" ht="31.5">
      <c r="A24" s="22">
        <v>1</v>
      </c>
      <c r="B24" s="23" t="s">
        <v>368</v>
      </c>
      <c r="C24" s="24" t="s">
        <v>357</v>
      </c>
      <c r="D24" s="25"/>
      <c r="E24" s="25">
        <v>1</v>
      </c>
      <c r="F24" s="25">
        <v>33740000</v>
      </c>
      <c r="G24" s="25"/>
      <c r="H24" s="25"/>
      <c r="I24" s="24">
        <v>1</v>
      </c>
      <c r="J24" s="25">
        <v>33740000</v>
      </c>
      <c r="K24" s="171"/>
    </row>
    <row r="25" spans="1:11" ht="17.25" customHeight="1">
      <c r="A25" s="22" t="s">
        <v>329</v>
      </c>
      <c r="B25" s="23" t="s">
        <v>344</v>
      </c>
      <c r="C25" s="24" t="s">
        <v>358</v>
      </c>
      <c r="D25" s="25">
        <v>1500000</v>
      </c>
      <c r="E25" s="25">
        <v>1</v>
      </c>
      <c r="F25" s="25">
        <v>1500000</v>
      </c>
      <c r="G25" s="25" t="s">
        <v>361</v>
      </c>
      <c r="H25" s="25">
        <v>1500000</v>
      </c>
      <c r="I25" s="24">
        <v>1</v>
      </c>
      <c r="J25" s="25">
        <f>H25*I25</f>
        <v>1500000</v>
      </c>
      <c r="K25" s="171"/>
    </row>
    <row r="26" spans="1:11" ht="21.75" customHeight="1">
      <c r="A26" s="22" t="s">
        <v>330</v>
      </c>
      <c r="B26" s="23" t="s">
        <v>345</v>
      </c>
      <c r="C26" s="24" t="s">
        <v>358</v>
      </c>
      <c r="D26" s="25">
        <v>1000000</v>
      </c>
      <c r="E26" s="25">
        <v>1</v>
      </c>
      <c r="F26" s="25">
        <v>1000000</v>
      </c>
      <c r="G26" s="25" t="s">
        <v>361</v>
      </c>
      <c r="H26" s="25">
        <v>1000000</v>
      </c>
      <c r="I26" s="24">
        <v>1</v>
      </c>
      <c r="J26" s="25">
        <f aca="true" t="shared" si="1" ref="J26:J47">H26*I26</f>
        <v>1000000</v>
      </c>
      <c r="K26" s="171"/>
    </row>
    <row r="27" spans="1:11" ht="15.75" customHeight="1">
      <c r="A27" s="22" t="s">
        <v>331</v>
      </c>
      <c r="B27" s="23" t="s">
        <v>346</v>
      </c>
      <c r="C27" s="24" t="s">
        <v>358</v>
      </c>
      <c r="D27" s="25">
        <v>500000</v>
      </c>
      <c r="E27" s="25">
        <v>50</v>
      </c>
      <c r="F27" s="25">
        <v>25000000</v>
      </c>
      <c r="G27" s="25" t="s">
        <v>361</v>
      </c>
      <c r="H27" s="25">
        <v>500000</v>
      </c>
      <c r="I27" s="24">
        <v>50</v>
      </c>
      <c r="J27" s="25">
        <f t="shared" si="1"/>
        <v>25000000</v>
      </c>
      <c r="K27" s="171"/>
    </row>
    <row r="28" spans="1:11" ht="15.75">
      <c r="A28" s="22"/>
      <c r="B28" s="23" t="s">
        <v>347</v>
      </c>
      <c r="C28" s="24"/>
      <c r="D28" s="25"/>
      <c r="E28" s="25"/>
      <c r="F28" s="25"/>
      <c r="G28" s="25"/>
      <c r="H28" s="25"/>
      <c r="I28" s="24"/>
      <c r="J28" s="25"/>
      <c r="K28" s="171"/>
    </row>
    <row r="29" spans="1:11" ht="15.75" customHeight="1">
      <c r="A29" s="22" t="s">
        <v>332</v>
      </c>
      <c r="B29" s="23" t="s">
        <v>348</v>
      </c>
      <c r="C29" s="24" t="s">
        <v>358</v>
      </c>
      <c r="D29" s="25">
        <v>20000</v>
      </c>
      <c r="E29" s="25">
        <v>52</v>
      </c>
      <c r="F29" s="25">
        <v>1040000</v>
      </c>
      <c r="G29" s="25" t="s">
        <v>362</v>
      </c>
      <c r="H29" s="25">
        <v>40000</v>
      </c>
      <c r="I29" s="24">
        <v>55</v>
      </c>
      <c r="J29" s="25">
        <f t="shared" si="1"/>
        <v>2200000</v>
      </c>
      <c r="K29" s="171"/>
    </row>
    <row r="30" spans="1:11" ht="15.75">
      <c r="A30" s="22"/>
      <c r="B30" s="23" t="s">
        <v>349</v>
      </c>
      <c r="C30" s="24"/>
      <c r="D30" s="25"/>
      <c r="E30" s="25"/>
      <c r="F30" s="25"/>
      <c r="G30" s="25"/>
      <c r="H30" s="25"/>
      <c r="I30" s="24"/>
      <c r="J30" s="25"/>
      <c r="K30" s="171"/>
    </row>
    <row r="31" spans="1:11" ht="21.75" customHeight="1">
      <c r="A31" s="22" t="s">
        <v>333</v>
      </c>
      <c r="B31" s="23" t="s">
        <v>350</v>
      </c>
      <c r="C31" s="24" t="s">
        <v>359</v>
      </c>
      <c r="D31" s="25">
        <v>100000</v>
      </c>
      <c r="E31" s="25">
        <v>52</v>
      </c>
      <c r="F31" s="25">
        <v>5200000</v>
      </c>
      <c r="G31" s="25" t="s">
        <v>363</v>
      </c>
      <c r="H31" s="25">
        <v>100000</v>
      </c>
      <c r="I31" s="24">
        <v>55</v>
      </c>
      <c r="J31" s="25">
        <f t="shared" si="1"/>
        <v>5500000</v>
      </c>
      <c r="K31" s="171"/>
    </row>
    <row r="32" spans="1:11" ht="15.75">
      <c r="A32" s="22">
        <v>2</v>
      </c>
      <c r="B32" s="23" t="s">
        <v>369</v>
      </c>
      <c r="C32" s="24" t="s">
        <v>357</v>
      </c>
      <c r="D32" s="25"/>
      <c r="E32" s="25">
        <v>1</v>
      </c>
      <c r="F32" s="25">
        <v>36980000</v>
      </c>
      <c r="G32" s="25"/>
      <c r="H32" s="25"/>
      <c r="I32" s="24">
        <v>1</v>
      </c>
      <c r="J32" s="25"/>
      <c r="K32" s="171"/>
    </row>
    <row r="33" spans="1:11" ht="15" customHeight="1">
      <c r="A33" s="22" t="s">
        <v>334</v>
      </c>
      <c r="B33" s="23" t="s">
        <v>344</v>
      </c>
      <c r="C33" s="24" t="s">
        <v>358</v>
      </c>
      <c r="D33" s="25">
        <v>1500000</v>
      </c>
      <c r="E33" s="25">
        <v>1</v>
      </c>
      <c r="F33" s="25">
        <v>1500000</v>
      </c>
      <c r="G33" s="25" t="s">
        <v>361</v>
      </c>
      <c r="H33" s="25">
        <v>1500000</v>
      </c>
      <c r="I33" s="24">
        <v>1</v>
      </c>
      <c r="J33" s="25">
        <f t="shared" si="1"/>
        <v>1500000</v>
      </c>
      <c r="K33" s="171"/>
    </row>
    <row r="34" spans="1:11" ht="15" customHeight="1">
      <c r="A34" s="22" t="s">
        <v>335</v>
      </c>
      <c r="B34" s="23" t="s">
        <v>345</v>
      </c>
      <c r="C34" s="24" t="s">
        <v>358</v>
      </c>
      <c r="D34" s="25">
        <v>1000000</v>
      </c>
      <c r="E34" s="25">
        <v>1</v>
      </c>
      <c r="F34" s="25">
        <v>1000000</v>
      </c>
      <c r="G34" s="25" t="s">
        <v>361</v>
      </c>
      <c r="H34" s="25">
        <v>1000000</v>
      </c>
      <c r="I34" s="24">
        <v>1</v>
      </c>
      <c r="J34" s="25">
        <f t="shared" si="1"/>
        <v>1000000</v>
      </c>
      <c r="K34" s="171"/>
    </row>
    <row r="35" spans="1:11" ht="15.75" customHeight="1">
      <c r="A35" s="22" t="s">
        <v>336</v>
      </c>
      <c r="B35" s="23" t="s">
        <v>346</v>
      </c>
      <c r="C35" s="24" t="s">
        <v>358</v>
      </c>
      <c r="D35" s="25">
        <v>1000000</v>
      </c>
      <c r="E35" s="25">
        <v>30</v>
      </c>
      <c r="F35" s="25">
        <v>30000000</v>
      </c>
      <c r="G35" s="25" t="s">
        <v>361</v>
      </c>
      <c r="H35" s="25">
        <v>1000000</v>
      </c>
      <c r="I35" s="24">
        <v>30</v>
      </c>
      <c r="J35" s="25">
        <f t="shared" si="1"/>
        <v>30000000</v>
      </c>
      <c r="K35" s="171"/>
    </row>
    <row r="36" spans="1:11" ht="15.75">
      <c r="A36" s="22"/>
      <c r="B36" s="23" t="s">
        <v>351</v>
      </c>
      <c r="C36" s="24"/>
      <c r="D36" s="25"/>
      <c r="E36" s="25"/>
      <c r="F36" s="25"/>
      <c r="G36" s="25"/>
      <c r="H36" s="25"/>
      <c r="I36" s="24"/>
      <c r="J36" s="25"/>
      <c r="K36" s="171"/>
    </row>
    <row r="37" spans="1:11" ht="15.75" customHeight="1">
      <c r="A37" s="22" t="s">
        <v>337</v>
      </c>
      <c r="B37" s="23" t="s">
        <v>348</v>
      </c>
      <c r="C37" s="24" t="s">
        <v>358</v>
      </c>
      <c r="D37" s="25">
        <v>40000</v>
      </c>
      <c r="E37" s="25">
        <v>32</v>
      </c>
      <c r="F37" s="25">
        <v>1280000</v>
      </c>
      <c r="G37" s="25" t="s">
        <v>362</v>
      </c>
      <c r="H37" s="25">
        <v>40000</v>
      </c>
      <c r="I37" s="24">
        <v>35</v>
      </c>
      <c r="J37" s="25">
        <f t="shared" si="1"/>
        <v>1400000</v>
      </c>
      <c r="K37" s="171"/>
    </row>
    <row r="38" spans="1:11" ht="15.75">
      <c r="A38" s="22"/>
      <c r="B38" s="23" t="s">
        <v>352</v>
      </c>
      <c r="C38" s="24"/>
      <c r="D38" s="25"/>
      <c r="E38" s="25"/>
      <c r="F38" s="25"/>
      <c r="G38" s="25"/>
      <c r="H38" s="25"/>
      <c r="I38" s="24"/>
      <c r="J38" s="25"/>
      <c r="K38" s="171"/>
    </row>
    <row r="39" spans="1:11" ht="18" customHeight="1">
      <c r="A39" s="22" t="s">
        <v>338</v>
      </c>
      <c r="B39" s="23" t="s">
        <v>353</v>
      </c>
      <c r="C39" s="24" t="s">
        <v>359</v>
      </c>
      <c r="D39" s="25">
        <v>100000</v>
      </c>
      <c r="E39" s="25">
        <v>32</v>
      </c>
      <c r="F39" s="25">
        <v>3200000</v>
      </c>
      <c r="G39" s="25" t="s">
        <v>363</v>
      </c>
      <c r="H39" s="25">
        <v>100000</v>
      </c>
      <c r="I39" s="24">
        <v>35</v>
      </c>
      <c r="J39" s="25">
        <f t="shared" si="1"/>
        <v>3500000</v>
      </c>
      <c r="K39" s="171"/>
    </row>
    <row r="40" spans="1:11" ht="15.75">
      <c r="A40" s="22">
        <v>3</v>
      </c>
      <c r="B40" s="23" t="s">
        <v>354</v>
      </c>
      <c r="C40" s="24"/>
      <c r="D40" s="25"/>
      <c r="E40" s="25">
        <v>1</v>
      </c>
      <c r="F40" s="25">
        <v>134400000</v>
      </c>
      <c r="G40" s="25"/>
      <c r="H40" s="25"/>
      <c r="I40" s="24">
        <v>1</v>
      </c>
      <c r="J40" s="25"/>
      <c r="K40" s="171"/>
    </row>
    <row r="41" spans="1:11" ht="15.75">
      <c r="A41" s="22" t="s">
        <v>339</v>
      </c>
      <c r="B41" s="23" t="s">
        <v>344</v>
      </c>
      <c r="C41" s="24" t="s">
        <v>358</v>
      </c>
      <c r="D41" s="25">
        <v>2000000</v>
      </c>
      <c r="E41" s="25">
        <v>1</v>
      </c>
      <c r="F41" s="25">
        <v>2000000</v>
      </c>
      <c r="G41" s="25" t="s">
        <v>364</v>
      </c>
      <c r="H41" s="25">
        <v>2000000</v>
      </c>
      <c r="I41" s="24">
        <v>1</v>
      </c>
      <c r="J41" s="25">
        <f t="shared" si="1"/>
        <v>2000000</v>
      </c>
      <c r="K41" s="171"/>
    </row>
    <row r="42" spans="1:11" ht="15.75">
      <c r="A42" s="22" t="s">
        <v>340</v>
      </c>
      <c r="B42" s="23" t="s">
        <v>345</v>
      </c>
      <c r="C42" s="24" t="s">
        <v>358</v>
      </c>
      <c r="D42" s="25">
        <v>1000000</v>
      </c>
      <c r="E42" s="25">
        <v>1</v>
      </c>
      <c r="F42" s="25">
        <v>1000000</v>
      </c>
      <c r="G42" s="25" t="s">
        <v>364</v>
      </c>
      <c r="H42" s="25">
        <v>1000000</v>
      </c>
      <c r="I42" s="24">
        <v>1</v>
      </c>
      <c r="J42" s="25">
        <f t="shared" si="1"/>
        <v>1000000</v>
      </c>
      <c r="K42" s="171"/>
    </row>
    <row r="43" spans="1:11" ht="15.75">
      <c r="A43" s="22" t="s">
        <v>341</v>
      </c>
      <c r="B43" s="23" t="s">
        <v>346</v>
      </c>
      <c r="C43" s="24" t="s">
        <v>358</v>
      </c>
      <c r="D43" s="25">
        <v>2000000</v>
      </c>
      <c r="E43" s="25">
        <v>60</v>
      </c>
      <c r="F43" s="25">
        <v>120000000</v>
      </c>
      <c r="G43" s="25" t="s">
        <v>364</v>
      </c>
      <c r="H43" s="25">
        <v>2000000</v>
      </c>
      <c r="I43" s="24">
        <v>40</v>
      </c>
      <c r="J43" s="25">
        <f t="shared" si="1"/>
        <v>80000000</v>
      </c>
      <c r="K43" s="171"/>
    </row>
    <row r="44" spans="1:11" ht="15.75">
      <c r="A44" s="22"/>
      <c r="B44" s="23" t="s">
        <v>355</v>
      </c>
      <c r="C44" s="24"/>
      <c r="D44" s="25"/>
      <c r="E44" s="25"/>
      <c r="F44" s="25"/>
      <c r="G44" s="25"/>
      <c r="H44" s="25"/>
      <c r="I44" s="24"/>
      <c r="J44" s="25"/>
      <c r="K44" s="171"/>
    </row>
    <row r="45" spans="1:11" ht="15.75" customHeight="1">
      <c r="A45" s="22" t="s">
        <v>342</v>
      </c>
      <c r="B45" s="23" t="s">
        <v>348</v>
      </c>
      <c r="C45" s="24" t="s">
        <v>358</v>
      </c>
      <c r="D45" s="25">
        <v>40000</v>
      </c>
      <c r="E45" s="25">
        <v>60</v>
      </c>
      <c r="F45" s="25">
        <v>2400000</v>
      </c>
      <c r="G45" s="25" t="s">
        <v>362</v>
      </c>
      <c r="H45" s="25">
        <v>40000</v>
      </c>
      <c r="I45" s="24">
        <v>45</v>
      </c>
      <c r="J45" s="25">
        <f t="shared" si="1"/>
        <v>1800000</v>
      </c>
      <c r="K45" s="171"/>
    </row>
    <row r="46" spans="1:11" ht="15.75">
      <c r="A46" s="22"/>
      <c r="B46" s="23" t="s">
        <v>356</v>
      </c>
      <c r="C46" s="24"/>
      <c r="D46" s="25"/>
      <c r="E46" s="25"/>
      <c r="F46" s="25"/>
      <c r="G46" s="25"/>
      <c r="H46" s="25"/>
      <c r="I46" s="24"/>
      <c r="J46" s="25"/>
      <c r="K46" s="171"/>
    </row>
    <row r="47" spans="1:11" ht="18.75" customHeight="1">
      <c r="A47" s="22" t="s">
        <v>343</v>
      </c>
      <c r="B47" s="23" t="s">
        <v>350</v>
      </c>
      <c r="C47" s="24" t="s">
        <v>359</v>
      </c>
      <c r="D47" s="25">
        <v>150000</v>
      </c>
      <c r="E47" s="25">
        <v>60</v>
      </c>
      <c r="F47" s="25">
        <v>9000000</v>
      </c>
      <c r="G47" s="25" t="s">
        <v>363</v>
      </c>
      <c r="H47" s="25">
        <v>150000</v>
      </c>
      <c r="I47" s="24">
        <v>45</v>
      </c>
      <c r="J47" s="25">
        <f t="shared" si="1"/>
        <v>6750000</v>
      </c>
      <c r="K47" s="171"/>
    </row>
    <row r="48" spans="1:11" ht="19.5" thickBot="1">
      <c r="A48" s="172"/>
      <c r="B48" s="21" t="s">
        <v>367</v>
      </c>
      <c r="C48" s="173"/>
      <c r="D48" s="173"/>
      <c r="E48" s="173"/>
      <c r="F48" s="173"/>
      <c r="G48" s="173"/>
      <c r="H48" s="173"/>
      <c r="I48" s="173"/>
      <c r="J48" s="174">
        <f>J23+J7</f>
        <v>689590000</v>
      </c>
      <c r="K48" s="175"/>
    </row>
  </sheetData>
  <sheetProtection/>
  <mergeCells count="2">
    <mergeCell ref="A2:K2"/>
    <mergeCell ref="A1:B1"/>
  </mergeCells>
  <printOptions/>
  <pageMargins left="0.7" right="0.4"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68"/>
  <sheetViews>
    <sheetView zoomScalePageLayoutView="0" workbookViewId="0" topLeftCell="A1">
      <selection activeCell="B16" sqref="B16"/>
    </sheetView>
  </sheetViews>
  <sheetFormatPr defaultColWidth="14.140625" defaultRowHeight="15"/>
  <cols>
    <col min="1" max="1" width="6.28125" style="93" customWidth="1"/>
    <col min="2" max="2" width="54.00390625" style="101" customWidth="1"/>
    <col min="3" max="3" width="15.8515625" style="93" customWidth="1"/>
    <col min="4" max="4" width="12.57421875" style="110" customWidth="1"/>
    <col min="5" max="5" width="20.00390625" style="116" customWidth="1"/>
    <col min="6" max="6" width="20.00390625" style="110" customWidth="1"/>
    <col min="7" max="16384" width="14.140625" style="10" customWidth="1"/>
  </cols>
  <sheetData>
    <row r="1" ht="15.75">
      <c r="A1" s="149" t="s">
        <v>5</v>
      </c>
    </row>
    <row r="2" spans="1:6" s="20" customFormat="1" ht="39" customHeight="1">
      <c r="A2" s="202" t="s">
        <v>7</v>
      </c>
      <c r="B2" s="203"/>
      <c r="C2" s="203"/>
      <c r="D2" s="203"/>
      <c r="E2" s="203"/>
      <c r="F2" s="203"/>
    </row>
    <row r="3" spans="5:6" ht="16.5" thickBot="1">
      <c r="E3" s="204" t="s">
        <v>549</v>
      </c>
      <c r="F3" s="204"/>
    </row>
    <row r="4" spans="3:4" ht="15.75" hidden="1">
      <c r="C4" s="93" t="s">
        <v>265</v>
      </c>
      <c r="D4" s="110">
        <v>40000000</v>
      </c>
    </row>
    <row r="5" spans="3:4" ht="15.75" hidden="1">
      <c r="C5" s="93" t="s">
        <v>266</v>
      </c>
      <c r="D5" s="110">
        <v>30000000</v>
      </c>
    </row>
    <row r="6" spans="1:6" s="26" customFormat="1" ht="15.75" hidden="1">
      <c r="A6" s="94" t="s">
        <v>271</v>
      </c>
      <c r="B6" s="102" t="s">
        <v>272</v>
      </c>
      <c r="C6" s="94" t="s">
        <v>273</v>
      </c>
      <c r="D6" s="99" t="s">
        <v>274</v>
      </c>
      <c r="E6" s="117" t="s">
        <v>275</v>
      </c>
      <c r="F6" s="110"/>
    </row>
    <row r="7" spans="1:6" s="27" customFormat="1" ht="16.5" hidden="1" thickBot="1">
      <c r="A7" s="95">
        <f>LOG(1165000)/LOG(1400000)</f>
        <v>0.9870158724561301</v>
      </c>
      <c r="B7" s="103">
        <f>LOG(5033)/LOG(5000)</f>
        <v>1.0007723571853169</v>
      </c>
      <c r="C7" s="95">
        <f>LOG(47467)/LOG(75000)</f>
        <v>0.9592477984856719</v>
      </c>
      <c r="D7" s="100">
        <v>1.05</v>
      </c>
      <c r="E7" s="118">
        <f>A7*B7*C7*D7</f>
        <v>0.9949002681955551</v>
      </c>
      <c r="F7" s="124"/>
    </row>
    <row r="8" spans="1:8" s="46" customFormat="1" ht="31.5">
      <c r="A8" s="88" t="s">
        <v>503</v>
      </c>
      <c r="B8" s="36" t="s">
        <v>45</v>
      </c>
      <c r="C8" s="36" t="s">
        <v>46</v>
      </c>
      <c r="D8" s="89" t="s">
        <v>262</v>
      </c>
      <c r="E8" s="130" t="s">
        <v>47</v>
      </c>
      <c r="F8" s="90" t="s">
        <v>263</v>
      </c>
      <c r="H8" s="28"/>
    </row>
    <row r="9" spans="1:6" s="20" customFormat="1" ht="15.75" hidden="1">
      <c r="A9" s="15" t="s">
        <v>77</v>
      </c>
      <c r="B9" s="4" t="s">
        <v>78</v>
      </c>
      <c r="C9" s="9"/>
      <c r="D9" s="7"/>
      <c r="E9" s="131"/>
      <c r="F9" s="132"/>
    </row>
    <row r="10" spans="1:6" s="20" customFormat="1" ht="15.75" hidden="1">
      <c r="A10" s="15"/>
      <c r="B10" s="3" t="s">
        <v>268</v>
      </c>
      <c r="C10" s="9"/>
      <c r="D10" s="7"/>
      <c r="E10" s="131"/>
      <c r="F10" s="132"/>
    </row>
    <row r="11" spans="1:6" s="31" customFormat="1" ht="17.25" hidden="1">
      <c r="A11" s="11"/>
      <c r="B11" s="104" t="s">
        <v>386</v>
      </c>
      <c r="C11" s="86"/>
      <c r="D11" s="133"/>
      <c r="E11" s="134">
        <f>E13+E38+E48+E60+E76+E80+E86+E94+E103+E107+E115+E118+E122+E127+E132+E139+E156+E159+E163</f>
        <v>10695</v>
      </c>
      <c r="F11" s="135"/>
    </row>
    <row r="12" spans="1:6" s="31" customFormat="1" ht="15.75" hidden="1">
      <c r="A12" s="11" t="s">
        <v>77</v>
      </c>
      <c r="B12" s="104" t="s">
        <v>373</v>
      </c>
      <c r="C12" s="86"/>
      <c r="D12" s="133"/>
      <c r="E12" s="134"/>
      <c r="F12" s="125">
        <f>SUBTOTAL(9,F13:F165)</f>
        <v>18719048546.099377</v>
      </c>
    </row>
    <row r="13" spans="1:6" s="31" customFormat="1" ht="15.75">
      <c r="A13" s="91">
        <v>1</v>
      </c>
      <c r="B13" s="29" t="s">
        <v>79</v>
      </c>
      <c r="C13" s="30"/>
      <c r="D13" s="111"/>
      <c r="E13" s="136">
        <f>SUBTOTAL(9,E14:E37)</f>
        <v>971</v>
      </c>
      <c r="F13" s="126">
        <f>SUBTOTAL(9,F14:F37)</f>
        <v>1518715259.4005148</v>
      </c>
    </row>
    <row r="14" spans="1:6" ht="31.5">
      <c r="A14" s="19" t="s">
        <v>52</v>
      </c>
      <c r="B14" s="5" t="s">
        <v>80</v>
      </c>
      <c r="C14" s="16" t="s">
        <v>70</v>
      </c>
      <c r="D14" s="6">
        <f>D5/26*1.3</f>
        <v>1500000</v>
      </c>
      <c r="E14" s="119">
        <v>63</v>
      </c>
      <c r="F14" s="37">
        <f>D14*E14*$E$7</f>
        <v>94018075.34447996</v>
      </c>
    </row>
    <row r="15" spans="1:6" ht="15.75">
      <c r="A15" s="19" t="s">
        <v>68</v>
      </c>
      <c r="B15" s="5" t="s">
        <v>81</v>
      </c>
      <c r="C15" s="16"/>
      <c r="D15" s="6"/>
      <c r="E15" s="120">
        <f>SUBTOTAL(9,E16:E18)</f>
        <v>142</v>
      </c>
      <c r="F15" s="37">
        <f>SUBTOTAL(9,F16:F18)</f>
        <v>225842360.880391</v>
      </c>
    </row>
    <row r="16" spans="1:6" ht="31.5">
      <c r="A16" s="19" t="s">
        <v>82</v>
      </c>
      <c r="B16" s="5" t="s">
        <v>83</v>
      </c>
      <c r="C16" s="16" t="s">
        <v>70</v>
      </c>
      <c r="D16" s="6">
        <f>D14</f>
        <v>1500000</v>
      </c>
      <c r="E16" s="119">
        <v>57</v>
      </c>
      <c r="F16" s="37">
        <f aca="true" t="shared" si="0" ref="F16:F78">D16*E16*$E$7</f>
        <v>85063972.93071996</v>
      </c>
    </row>
    <row r="17" spans="1:6" ht="31.5">
      <c r="A17" s="19" t="s">
        <v>84</v>
      </c>
      <c r="B17" s="5" t="s">
        <v>85</v>
      </c>
      <c r="C17" s="16" t="s">
        <v>70</v>
      </c>
      <c r="D17" s="6">
        <f>D14</f>
        <v>1500000</v>
      </c>
      <c r="E17" s="119">
        <v>57</v>
      </c>
      <c r="F17" s="37">
        <f t="shared" si="0"/>
        <v>85063972.93071996</v>
      </c>
    </row>
    <row r="18" spans="1:6" ht="31.5">
      <c r="A18" s="19" t="s">
        <v>86</v>
      </c>
      <c r="B18" s="5" t="s">
        <v>87</v>
      </c>
      <c r="C18" s="16" t="s">
        <v>50</v>
      </c>
      <c r="D18" s="6">
        <f>$D$4/26*1.3</f>
        <v>2000000</v>
      </c>
      <c r="E18" s="119">
        <v>28</v>
      </c>
      <c r="F18" s="37">
        <f t="shared" si="0"/>
        <v>55714415.01895109</v>
      </c>
    </row>
    <row r="19" spans="1:6" ht="31.5">
      <c r="A19" s="19" t="s">
        <v>71</v>
      </c>
      <c r="B19" s="5" t="s">
        <v>88</v>
      </c>
      <c r="C19" s="9"/>
      <c r="D19" s="6"/>
      <c r="E19" s="120">
        <f>SUBTOTAL(9,E20:E23)</f>
        <v>181</v>
      </c>
      <c r="F19" s="37">
        <f>SUBTOTAL(9,F20:F23)</f>
        <v>281059325.7652443</v>
      </c>
    </row>
    <row r="20" spans="1:6" ht="47.25">
      <c r="A20" s="19" t="s">
        <v>89</v>
      </c>
      <c r="B20" s="5" t="s">
        <v>90</v>
      </c>
      <c r="C20" s="16" t="s">
        <v>70</v>
      </c>
      <c r="D20" s="6">
        <f>D14</f>
        <v>1500000</v>
      </c>
      <c r="E20" s="119">
        <v>53</v>
      </c>
      <c r="F20" s="37">
        <f t="shared" si="0"/>
        <v>79094571.32154663</v>
      </c>
    </row>
    <row r="21" spans="1:6" ht="31.5">
      <c r="A21" s="19" t="s">
        <v>91</v>
      </c>
      <c r="B21" s="5" t="s">
        <v>92</v>
      </c>
      <c r="C21" s="16" t="s">
        <v>70</v>
      </c>
      <c r="D21" s="6">
        <f>D20</f>
        <v>1500000</v>
      </c>
      <c r="E21" s="119">
        <v>53</v>
      </c>
      <c r="F21" s="37">
        <f t="shared" si="0"/>
        <v>79094571.32154663</v>
      </c>
    </row>
    <row r="22" spans="1:6" ht="31.5">
      <c r="A22" s="19" t="s">
        <v>93</v>
      </c>
      <c r="B22" s="5" t="s">
        <v>94</v>
      </c>
      <c r="C22" s="16" t="s">
        <v>70</v>
      </c>
      <c r="D22" s="6">
        <f>D20</f>
        <v>1500000</v>
      </c>
      <c r="E22" s="119">
        <v>53</v>
      </c>
      <c r="F22" s="37">
        <f t="shared" si="0"/>
        <v>79094571.32154663</v>
      </c>
    </row>
    <row r="23" spans="1:6" ht="31.5">
      <c r="A23" s="19" t="s">
        <v>95</v>
      </c>
      <c r="B23" s="5" t="s">
        <v>96</v>
      </c>
      <c r="C23" s="16" t="s">
        <v>50</v>
      </c>
      <c r="D23" s="6">
        <f>D18</f>
        <v>2000000</v>
      </c>
      <c r="E23" s="119">
        <v>22</v>
      </c>
      <c r="F23" s="37">
        <f t="shared" si="0"/>
        <v>43775611.800604425</v>
      </c>
    </row>
    <row r="24" spans="1:6" ht="15.75">
      <c r="A24" s="19" t="s">
        <v>97</v>
      </c>
      <c r="B24" s="5" t="s">
        <v>98</v>
      </c>
      <c r="C24" s="16"/>
      <c r="D24" s="6"/>
      <c r="E24" s="120">
        <f>SUBTOTAL(9,E25:E26)</f>
        <v>90</v>
      </c>
      <c r="F24" s="37">
        <f>SUBTOTAL(9,F25:F26)</f>
        <v>134311536.20639995</v>
      </c>
    </row>
    <row r="25" spans="1:6" ht="31.5">
      <c r="A25" s="19" t="s">
        <v>99</v>
      </c>
      <c r="B25" s="5" t="s">
        <v>100</v>
      </c>
      <c r="C25" s="16" t="s">
        <v>70</v>
      </c>
      <c r="D25" s="6">
        <f>D20</f>
        <v>1500000</v>
      </c>
      <c r="E25" s="119">
        <v>45</v>
      </c>
      <c r="F25" s="37">
        <f t="shared" si="0"/>
        <v>67155768.10319997</v>
      </c>
    </row>
    <row r="26" spans="1:6" ht="31.5">
      <c r="A26" s="19" t="s">
        <v>101</v>
      </c>
      <c r="B26" s="5" t="s">
        <v>102</v>
      </c>
      <c r="C26" s="16" t="s">
        <v>70</v>
      </c>
      <c r="D26" s="6">
        <f>D25</f>
        <v>1500000</v>
      </c>
      <c r="E26" s="119">
        <v>45</v>
      </c>
      <c r="F26" s="37">
        <f t="shared" si="0"/>
        <v>67155768.10319997</v>
      </c>
    </row>
    <row r="27" spans="1:6" ht="15.75">
      <c r="A27" s="19" t="s">
        <v>123</v>
      </c>
      <c r="B27" s="5" t="s">
        <v>103</v>
      </c>
      <c r="C27" s="16"/>
      <c r="D27" s="6"/>
      <c r="E27" s="120">
        <f>SUBTOTAL(9,E28:E37)</f>
        <v>495</v>
      </c>
      <c r="F27" s="37">
        <f>SUBTOTAL(9,F28:F37)</f>
        <v>783483961.2039996</v>
      </c>
    </row>
    <row r="28" spans="1:6" ht="31.5">
      <c r="A28" s="19" t="s">
        <v>374</v>
      </c>
      <c r="B28" s="5" t="s">
        <v>104</v>
      </c>
      <c r="C28" s="16" t="s">
        <v>50</v>
      </c>
      <c r="D28" s="6">
        <f>D23</f>
        <v>2000000</v>
      </c>
      <c r="E28" s="119">
        <v>90</v>
      </c>
      <c r="F28" s="37">
        <f t="shared" si="0"/>
        <v>179082048.27519992</v>
      </c>
    </row>
    <row r="29" spans="1:6" ht="31.5">
      <c r="A29" s="19" t="s">
        <v>375</v>
      </c>
      <c r="B29" s="5" t="s">
        <v>105</v>
      </c>
      <c r="C29" s="16" t="s">
        <v>70</v>
      </c>
      <c r="D29" s="6">
        <f>D20</f>
        <v>1500000</v>
      </c>
      <c r="E29" s="119">
        <v>45</v>
      </c>
      <c r="F29" s="37">
        <f t="shared" si="0"/>
        <v>67155768.10319997</v>
      </c>
    </row>
    <row r="30" spans="1:6" ht="31.5">
      <c r="A30" s="19" t="s">
        <v>376</v>
      </c>
      <c r="B30" s="5" t="s">
        <v>106</v>
      </c>
      <c r="C30" s="16" t="s">
        <v>70</v>
      </c>
      <c r="D30" s="6">
        <f>D20</f>
        <v>1500000</v>
      </c>
      <c r="E30" s="119">
        <v>45</v>
      </c>
      <c r="F30" s="37">
        <f t="shared" si="0"/>
        <v>67155768.10319997</v>
      </c>
    </row>
    <row r="31" spans="1:6" ht="31.5">
      <c r="A31" s="19" t="s">
        <v>377</v>
      </c>
      <c r="B31" s="5" t="s">
        <v>107</v>
      </c>
      <c r="C31" s="16" t="s">
        <v>70</v>
      </c>
      <c r="D31" s="6">
        <f>D20</f>
        <v>1500000</v>
      </c>
      <c r="E31" s="119">
        <v>45</v>
      </c>
      <c r="F31" s="37">
        <f t="shared" si="0"/>
        <v>67155768.10319997</v>
      </c>
    </row>
    <row r="32" spans="1:6" ht="31.5">
      <c r="A32" s="19" t="s">
        <v>378</v>
      </c>
      <c r="B32" s="5" t="s">
        <v>108</v>
      </c>
      <c r="C32" s="16" t="s">
        <v>70</v>
      </c>
      <c r="D32" s="6">
        <f>D20</f>
        <v>1500000</v>
      </c>
      <c r="E32" s="119">
        <v>45</v>
      </c>
      <c r="F32" s="37">
        <f t="shared" si="0"/>
        <v>67155768.10319997</v>
      </c>
    </row>
    <row r="33" spans="1:6" ht="31.5">
      <c r="A33" s="19" t="s">
        <v>379</v>
      </c>
      <c r="B33" s="5" t="s">
        <v>109</v>
      </c>
      <c r="C33" s="16" t="s">
        <v>70</v>
      </c>
      <c r="D33" s="6">
        <f>D20</f>
        <v>1500000</v>
      </c>
      <c r="E33" s="119">
        <v>45</v>
      </c>
      <c r="F33" s="37">
        <f t="shared" si="0"/>
        <v>67155768.10319997</v>
      </c>
    </row>
    <row r="34" spans="1:6" ht="31.5">
      <c r="A34" s="19" t="s">
        <v>380</v>
      </c>
      <c r="B34" s="5" t="s">
        <v>110</v>
      </c>
      <c r="C34" s="16" t="s">
        <v>70</v>
      </c>
      <c r="D34" s="6">
        <f>D20</f>
        <v>1500000</v>
      </c>
      <c r="E34" s="119">
        <v>45</v>
      </c>
      <c r="F34" s="37">
        <f t="shared" si="0"/>
        <v>67155768.10319997</v>
      </c>
    </row>
    <row r="35" spans="1:6" ht="31.5">
      <c r="A35" s="19" t="s">
        <v>381</v>
      </c>
      <c r="B35" s="5" t="s">
        <v>111</v>
      </c>
      <c r="C35" s="16" t="s">
        <v>70</v>
      </c>
      <c r="D35" s="6">
        <f>D34</f>
        <v>1500000</v>
      </c>
      <c r="E35" s="119">
        <v>45</v>
      </c>
      <c r="F35" s="37">
        <f t="shared" si="0"/>
        <v>67155768.10319997</v>
      </c>
    </row>
    <row r="36" spans="1:6" ht="31.5">
      <c r="A36" s="19" t="s">
        <v>383</v>
      </c>
      <c r="B36" s="5" t="s">
        <v>112</v>
      </c>
      <c r="C36" s="16" t="s">
        <v>70</v>
      </c>
      <c r="D36" s="6">
        <f>D35</f>
        <v>1500000</v>
      </c>
      <c r="E36" s="119">
        <v>45</v>
      </c>
      <c r="F36" s="37">
        <f t="shared" si="0"/>
        <v>67155768.10319997</v>
      </c>
    </row>
    <row r="37" spans="1:6" ht="31.5">
      <c r="A37" s="19" t="s">
        <v>382</v>
      </c>
      <c r="B37" s="5" t="s">
        <v>113</v>
      </c>
      <c r="C37" s="16" t="s">
        <v>70</v>
      </c>
      <c r="D37" s="6">
        <f>D35</f>
        <v>1500000</v>
      </c>
      <c r="E37" s="119">
        <v>45</v>
      </c>
      <c r="F37" s="37">
        <f t="shared" si="0"/>
        <v>67155768.10319997</v>
      </c>
    </row>
    <row r="38" spans="1:6" s="31" customFormat="1" ht="31.5">
      <c r="A38" s="91">
        <v>2</v>
      </c>
      <c r="B38" s="29" t="s">
        <v>114</v>
      </c>
      <c r="C38" s="30"/>
      <c r="D38" s="111"/>
      <c r="E38" s="136">
        <f>SUBTOTAL(9,E39:E47)</f>
        <v>606</v>
      </c>
      <c r="F38" s="126">
        <f>SUBTOTAL(9,F39:F47)</f>
        <v>964058359.8814929</v>
      </c>
    </row>
    <row r="39" spans="1:6" ht="31.5">
      <c r="A39" s="19" t="s">
        <v>52</v>
      </c>
      <c r="B39" s="5" t="s">
        <v>115</v>
      </c>
      <c r="C39" s="16" t="s">
        <v>70</v>
      </c>
      <c r="D39" s="6">
        <f>D37</f>
        <v>1500000</v>
      </c>
      <c r="E39" s="119">
        <v>80</v>
      </c>
      <c r="F39" s="37">
        <f t="shared" si="0"/>
        <v>119388032.18346661</v>
      </c>
    </row>
    <row r="40" spans="1:6" ht="31.5">
      <c r="A40" s="19" t="s">
        <v>68</v>
      </c>
      <c r="B40" s="5" t="s">
        <v>116</v>
      </c>
      <c r="C40" s="16" t="s">
        <v>70</v>
      </c>
      <c r="D40" s="6">
        <f>D37</f>
        <v>1500000</v>
      </c>
      <c r="E40" s="119">
        <v>80</v>
      </c>
      <c r="F40" s="37">
        <f t="shared" si="0"/>
        <v>119388032.18346661</v>
      </c>
    </row>
    <row r="41" spans="1:6" ht="31.5">
      <c r="A41" s="19" t="s">
        <v>71</v>
      </c>
      <c r="B41" s="5" t="s">
        <v>117</v>
      </c>
      <c r="C41" s="16" t="s">
        <v>70</v>
      </c>
      <c r="D41" s="6">
        <f>D37</f>
        <v>1500000</v>
      </c>
      <c r="E41" s="119">
        <v>120</v>
      </c>
      <c r="F41" s="37">
        <f t="shared" si="0"/>
        <v>179082048.27519992</v>
      </c>
    </row>
    <row r="42" spans="1:6" ht="31.5">
      <c r="A42" s="19" t="s">
        <v>97</v>
      </c>
      <c r="B42" s="5" t="s">
        <v>118</v>
      </c>
      <c r="C42" s="16" t="s">
        <v>59</v>
      </c>
      <c r="D42" s="6">
        <f>D23</f>
        <v>2000000</v>
      </c>
      <c r="E42" s="119">
        <v>120</v>
      </c>
      <c r="F42" s="37">
        <f t="shared" si="0"/>
        <v>238776064.36693323</v>
      </c>
    </row>
    <row r="43" spans="1:6" ht="31.5">
      <c r="A43" s="19" t="s">
        <v>123</v>
      </c>
      <c r="B43" s="5" t="s">
        <v>119</v>
      </c>
      <c r="C43" s="16"/>
      <c r="D43" s="6"/>
      <c r="E43" s="120">
        <f>SUBTOTAL(9,E44:E46)</f>
        <v>126</v>
      </c>
      <c r="F43" s="37">
        <f>SUBTOTAL(9,F44:F46)</f>
        <v>188036150.68895996</v>
      </c>
    </row>
    <row r="44" spans="1:6" ht="31.5">
      <c r="A44" s="19" t="s">
        <v>374</v>
      </c>
      <c r="B44" s="5" t="s">
        <v>120</v>
      </c>
      <c r="C44" s="16" t="s">
        <v>70</v>
      </c>
      <c r="D44" s="6">
        <f>D41</f>
        <v>1500000</v>
      </c>
      <c r="E44" s="119">
        <v>47</v>
      </c>
      <c r="F44" s="37">
        <f t="shared" si="0"/>
        <v>70140468.90778664</v>
      </c>
    </row>
    <row r="45" spans="1:6" ht="31.5">
      <c r="A45" s="19" t="s">
        <v>375</v>
      </c>
      <c r="B45" s="5" t="s">
        <v>121</v>
      </c>
      <c r="C45" s="16" t="s">
        <v>70</v>
      </c>
      <c r="D45" s="6">
        <f>D41</f>
        <v>1500000</v>
      </c>
      <c r="E45" s="119">
        <v>52</v>
      </c>
      <c r="F45" s="37">
        <f t="shared" si="0"/>
        <v>77602220.9192533</v>
      </c>
    </row>
    <row r="46" spans="1:6" ht="31.5">
      <c r="A46" s="19" t="s">
        <v>376</v>
      </c>
      <c r="B46" s="5" t="s">
        <v>122</v>
      </c>
      <c r="C46" s="16" t="s">
        <v>70</v>
      </c>
      <c r="D46" s="6">
        <f>D41</f>
        <v>1500000</v>
      </c>
      <c r="E46" s="119">
        <v>27</v>
      </c>
      <c r="F46" s="37">
        <f t="shared" si="0"/>
        <v>40293460.861919984</v>
      </c>
    </row>
    <row r="47" spans="1:6" ht="31.5">
      <c r="A47" s="19" t="s">
        <v>384</v>
      </c>
      <c r="B47" s="5" t="s">
        <v>124</v>
      </c>
      <c r="C47" s="16" t="s">
        <v>70</v>
      </c>
      <c r="D47" s="6">
        <f>D41</f>
        <v>1500000</v>
      </c>
      <c r="E47" s="119">
        <v>80</v>
      </c>
      <c r="F47" s="37">
        <f t="shared" si="0"/>
        <v>119388032.18346661</v>
      </c>
    </row>
    <row r="48" spans="1:6" s="87" customFormat="1" ht="47.25">
      <c r="A48" s="91">
        <v>3</v>
      </c>
      <c r="B48" s="29" t="s">
        <v>125</v>
      </c>
      <c r="C48" s="30"/>
      <c r="D48" s="111"/>
      <c r="E48" s="136">
        <f>SUBTOTAL(9,E49:E59)</f>
        <v>1682</v>
      </c>
      <c r="F48" s="126">
        <f>SUBTOTAL(9,F49:F59)</f>
        <v>3066282626.578701</v>
      </c>
    </row>
    <row r="49" spans="1:6" ht="47.25">
      <c r="A49" s="19" t="s">
        <v>52</v>
      </c>
      <c r="B49" s="5" t="s">
        <v>126</v>
      </c>
      <c r="C49" s="16" t="s">
        <v>70</v>
      </c>
      <c r="D49" s="6">
        <f>D47</f>
        <v>1500000</v>
      </c>
      <c r="E49" s="119">
        <v>150</v>
      </c>
      <c r="F49" s="37">
        <f t="shared" si="0"/>
        <v>223852560.3439999</v>
      </c>
    </row>
    <row r="50" spans="1:6" ht="47.25">
      <c r="A50" s="19" t="s">
        <v>68</v>
      </c>
      <c r="B50" s="5" t="s">
        <v>127</v>
      </c>
      <c r="C50" s="16" t="s">
        <v>70</v>
      </c>
      <c r="D50" s="6">
        <f>D49</f>
        <v>1500000</v>
      </c>
      <c r="E50" s="119">
        <v>120</v>
      </c>
      <c r="F50" s="37">
        <f t="shared" si="0"/>
        <v>179082048.27519992</v>
      </c>
    </row>
    <row r="51" spans="1:6" ht="31.5">
      <c r="A51" s="19" t="s">
        <v>71</v>
      </c>
      <c r="B51" s="5" t="s">
        <v>128</v>
      </c>
      <c r="C51" s="16" t="s">
        <v>70</v>
      </c>
      <c r="D51" s="6">
        <f>D49</f>
        <v>1500000</v>
      </c>
      <c r="E51" s="119">
        <v>120</v>
      </c>
      <c r="F51" s="37">
        <f t="shared" si="0"/>
        <v>179082048.27519992</v>
      </c>
    </row>
    <row r="52" spans="1:6" ht="63">
      <c r="A52" s="19" t="s">
        <v>97</v>
      </c>
      <c r="B52" s="5" t="s">
        <v>129</v>
      </c>
      <c r="C52" s="16"/>
      <c r="D52" s="6"/>
      <c r="E52" s="119"/>
      <c r="F52" s="37">
        <f>SUBTOTAL(9,F53:F56)</f>
        <v>1294365248.9224172</v>
      </c>
    </row>
    <row r="53" spans="1:6" ht="31.5">
      <c r="A53" s="19" t="s">
        <v>99</v>
      </c>
      <c r="B53" s="5" t="s">
        <v>130</v>
      </c>
      <c r="C53" s="16" t="s">
        <v>70</v>
      </c>
      <c r="D53" s="6">
        <f>D49</f>
        <v>1500000</v>
      </c>
      <c r="E53" s="119">
        <v>72</v>
      </c>
      <c r="F53" s="37">
        <f t="shared" si="0"/>
        <v>107449228.96511996</v>
      </c>
    </row>
    <row r="54" spans="1:6" ht="63">
      <c r="A54" s="19" t="s">
        <v>101</v>
      </c>
      <c r="B54" s="5" t="s">
        <v>131</v>
      </c>
      <c r="C54" s="16" t="s">
        <v>70</v>
      </c>
      <c r="D54" s="6">
        <f>D49</f>
        <v>1500000</v>
      </c>
      <c r="E54" s="119">
        <v>102</v>
      </c>
      <c r="F54" s="37">
        <f t="shared" si="0"/>
        <v>152219741.03391993</v>
      </c>
    </row>
    <row r="55" spans="1:6" ht="31.5">
      <c r="A55" s="19" t="s">
        <v>132</v>
      </c>
      <c r="B55" s="5" t="s">
        <v>133</v>
      </c>
      <c r="C55" s="16" t="s">
        <v>50</v>
      </c>
      <c r="D55" s="6">
        <f>D42</f>
        <v>2000000</v>
      </c>
      <c r="E55" s="119">
        <v>114</v>
      </c>
      <c r="F55" s="37">
        <f t="shared" si="0"/>
        <v>226837261.14858657</v>
      </c>
    </row>
    <row r="56" spans="1:6" ht="31.5">
      <c r="A56" s="19" t="s">
        <v>134</v>
      </c>
      <c r="B56" s="5" t="s">
        <v>135</v>
      </c>
      <c r="C56" s="16" t="s">
        <v>50</v>
      </c>
      <c r="D56" s="6">
        <f>D55</f>
        <v>2000000</v>
      </c>
      <c r="E56" s="119">
        <v>406</v>
      </c>
      <c r="F56" s="37">
        <f t="shared" si="0"/>
        <v>807859017.7747908</v>
      </c>
    </row>
    <row r="57" spans="1:6" ht="31.5">
      <c r="A57" s="19" t="s">
        <v>123</v>
      </c>
      <c r="B57" s="5" t="s">
        <v>136</v>
      </c>
      <c r="C57" s="16"/>
      <c r="D57" s="6"/>
      <c r="E57" s="119"/>
      <c r="F57" s="37">
        <f>SUBTOTAL(9,F58:F59)</f>
        <v>1189900720.761884</v>
      </c>
    </row>
    <row r="58" spans="1:6" ht="31.5">
      <c r="A58" s="19" t="s">
        <v>374</v>
      </c>
      <c r="B58" s="5" t="s">
        <v>137</v>
      </c>
      <c r="C58" s="16" t="s">
        <v>50</v>
      </c>
      <c r="D58" s="6">
        <f>D56</f>
        <v>2000000</v>
      </c>
      <c r="E58" s="119">
        <v>222</v>
      </c>
      <c r="F58" s="37">
        <f t="shared" si="0"/>
        <v>441735719.0788265</v>
      </c>
    </row>
    <row r="59" spans="1:6" ht="31.5">
      <c r="A59" s="19" t="s">
        <v>375</v>
      </c>
      <c r="B59" s="5" t="s">
        <v>138</v>
      </c>
      <c r="C59" s="16" t="s">
        <v>50</v>
      </c>
      <c r="D59" s="6">
        <f>D55</f>
        <v>2000000</v>
      </c>
      <c r="E59" s="119">
        <v>376</v>
      </c>
      <c r="F59" s="37">
        <f t="shared" si="0"/>
        <v>748165001.6830574</v>
      </c>
    </row>
    <row r="60" spans="1:6" s="87" customFormat="1" ht="15.75">
      <c r="A60" s="91">
        <v>4</v>
      </c>
      <c r="B60" s="29" t="s">
        <v>139</v>
      </c>
      <c r="C60" s="30"/>
      <c r="D60" s="111"/>
      <c r="E60" s="136">
        <f>SUBTOTAL(9,E61:E75)</f>
        <v>443</v>
      </c>
      <c r="F60" s="126">
        <f>SUBTOTAL(9,F61:F75)</f>
        <v>780001810.265315</v>
      </c>
    </row>
    <row r="61" spans="1:6" ht="31.5">
      <c r="A61" s="19" t="s">
        <v>52</v>
      </c>
      <c r="B61" s="5" t="s">
        <v>140</v>
      </c>
      <c r="C61" s="9"/>
      <c r="D61" s="6"/>
      <c r="E61" s="119"/>
      <c r="F61" s="37">
        <f>SUBTOTAL(9,F62:F63)</f>
        <v>145255439.15655106</v>
      </c>
    </row>
    <row r="62" spans="1:6" ht="31.5">
      <c r="A62" s="19" t="s">
        <v>54</v>
      </c>
      <c r="B62" s="5" t="s">
        <v>141</v>
      </c>
      <c r="C62" s="16" t="s">
        <v>59</v>
      </c>
      <c r="D62" s="6">
        <f>D59</f>
        <v>2000000</v>
      </c>
      <c r="E62" s="119">
        <v>33</v>
      </c>
      <c r="F62" s="37">
        <f t="shared" si="0"/>
        <v>65663417.700906634</v>
      </c>
    </row>
    <row r="63" spans="1:6" ht="63">
      <c r="A63" s="19" t="s">
        <v>57</v>
      </c>
      <c r="B63" s="5" t="s">
        <v>142</v>
      </c>
      <c r="C63" s="16" t="s">
        <v>59</v>
      </c>
      <c r="D63" s="6">
        <f>D62</f>
        <v>2000000</v>
      </c>
      <c r="E63" s="119">
        <v>40</v>
      </c>
      <c r="F63" s="37">
        <f t="shared" si="0"/>
        <v>79592021.45564441</v>
      </c>
    </row>
    <row r="64" spans="1:6" ht="31.5">
      <c r="A64" s="19" t="s">
        <v>68</v>
      </c>
      <c r="B64" s="5" t="s">
        <v>143</v>
      </c>
      <c r="C64" s="16"/>
      <c r="D64" s="6"/>
      <c r="E64" s="119"/>
      <c r="F64" s="37">
        <f>SUBTOTAL(9,F65:F66)</f>
        <v>191020851.49354658</v>
      </c>
    </row>
    <row r="65" spans="1:6" ht="31.5">
      <c r="A65" s="19" t="s">
        <v>82</v>
      </c>
      <c r="B65" s="5" t="s">
        <v>144</v>
      </c>
      <c r="C65" s="16" t="s">
        <v>59</v>
      </c>
      <c r="D65" s="6">
        <f>D62</f>
        <v>2000000</v>
      </c>
      <c r="E65" s="119">
        <v>48</v>
      </c>
      <c r="F65" s="37">
        <f t="shared" si="0"/>
        <v>95510425.74677329</v>
      </c>
    </row>
    <row r="66" spans="1:6" ht="31.5">
      <c r="A66" s="19" t="s">
        <v>84</v>
      </c>
      <c r="B66" s="5" t="s">
        <v>145</v>
      </c>
      <c r="C66" s="16" t="s">
        <v>59</v>
      </c>
      <c r="D66" s="6">
        <f>D62</f>
        <v>2000000</v>
      </c>
      <c r="E66" s="119">
        <v>48</v>
      </c>
      <c r="F66" s="37">
        <f t="shared" si="0"/>
        <v>95510425.74677329</v>
      </c>
    </row>
    <row r="67" spans="1:6" ht="31.5">
      <c r="A67" s="19" t="s">
        <v>71</v>
      </c>
      <c r="B67" s="5" t="s">
        <v>146</v>
      </c>
      <c r="C67" s="16" t="s">
        <v>59</v>
      </c>
      <c r="D67" s="6">
        <f>D62</f>
        <v>2000000</v>
      </c>
      <c r="E67" s="119">
        <v>35</v>
      </c>
      <c r="F67" s="37">
        <f t="shared" si="0"/>
        <v>69643018.77368885</v>
      </c>
    </row>
    <row r="68" spans="1:6" ht="63">
      <c r="A68" s="19" t="s">
        <v>97</v>
      </c>
      <c r="B68" s="5" t="s">
        <v>147</v>
      </c>
      <c r="C68" s="16"/>
      <c r="D68" s="6"/>
      <c r="E68" s="119"/>
      <c r="F68" s="37">
        <f>SUBTOTAL(9,F69:F74)</f>
        <v>304439482.06783986</v>
      </c>
    </row>
    <row r="69" spans="1:6" ht="31.5">
      <c r="A69" s="19" t="s">
        <v>99</v>
      </c>
      <c r="B69" s="5" t="s">
        <v>148</v>
      </c>
      <c r="C69" s="16" t="s">
        <v>56</v>
      </c>
      <c r="D69" s="6">
        <f>D53</f>
        <v>1500000</v>
      </c>
      <c r="E69" s="119">
        <v>33</v>
      </c>
      <c r="F69" s="37">
        <f t="shared" si="0"/>
        <v>49247563.275679976</v>
      </c>
    </row>
    <row r="70" spans="1:6" ht="31.5">
      <c r="A70" s="19" t="s">
        <v>101</v>
      </c>
      <c r="B70" s="5" t="s">
        <v>149</v>
      </c>
      <c r="C70" s="16" t="s">
        <v>56</v>
      </c>
      <c r="D70" s="6">
        <f>D69</f>
        <v>1500000</v>
      </c>
      <c r="E70" s="119">
        <v>33</v>
      </c>
      <c r="F70" s="37">
        <f t="shared" si="0"/>
        <v>49247563.275679976</v>
      </c>
    </row>
    <row r="71" spans="1:6" ht="47.25">
      <c r="A71" s="19" t="s">
        <v>132</v>
      </c>
      <c r="B71" s="5" t="s">
        <v>150</v>
      </c>
      <c r="C71" s="16" t="s">
        <v>56</v>
      </c>
      <c r="D71" s="6">
        <f>D70</f>
        <v>1500000</v>
      </c>
      <c r="E71" s="119">
        <v>33</v>
      </c>
      <c r="F71" s="37">
        <f t="shared" si="0"/>
        <v>49247563.275679976</v>
      </c>
    </row>
    <row r="72" spans="1:6" ht="15.75">
      <c r="A72" s="19" t="s">
        <v>134</v>
      </c>
      <c r="B72" s="5" t="s">
        <v>151</v>
      </c>
      <c r="C72" s="16" t="s">
        <v>56</v>
      </c>
      <c r="D72" s="6">
        <f>D71</f>
        <v>1500000</v>
      </c>
      <c r="E72" s="119">
        <v>35</v>
      </c>
      <c r="F72" s="37">
        <f t="shared" si="0"/>
        <v>52232264.08026664</v>
      </c>
    </row>
    <row r="73" spans="1:6" ht="15.75">
      <c r="A73" s="19" t="s">
        <v>152</v>
      </c>
      <c r="B73" s="5" t="s">
        <v>153</v>
      </c>
      <c r="C73" s="16" t="s">
        <v>56</v>
      </c>
      <c r="D73" s="6">
        <f>D72</f>
        <v>1500000</v>
      </c>
      <c r="E73" s="119">
        <v>35</v>
      </c>
      <c r="F73" s="37">
        <f t="shared" si="0"/>
        <v>52232264.08026664</v>
      </c>
    </row>
    <row r="74" spans="1:6" ht="15.75">
      <c r="A74" s="19" t="s">
        <v>154</v>
      </c>
      <c r="B74" s="5" t="s">
        <v>155</v>
      </c>
      <c r="C74" s="16" t="s">
        <v>56</v>
      </c>
      <c r="D74" s="6">
        <f>D73</f>
        <v>1500000</v>
      </c>
      <c r="E74" s="119">
        <v>35</v>
      </c>
      <c r="F74" s="37">
        <f t="shared" si="0"/>
        <v>52232264.08026664</v>
      </c>
    </row>
    <row r="75" spans="1:6" ht="31.5">
      <c r="A75" s="19" t="s">
        <v>123</v>
      </c>
      <c r="B75" s="5" t="s">
        <v>156</v>
      </c>
      <c r="C75" s="16" t="s">
        <v>59</v>
      </c>
      <c r="D75" s="6">
        <f>D67</f>
        <v>2000000</v>
      </c>
      <c r="E75" s="119">
        <v>35</v>
      </c>
      <c r="F75" s="37">
        <f t="shared" si="0"/>
        <v>69643018.77368885</v>
      </c>
    </row>
    <row r="76" spans="1:6" s="87" customFormat="1" ht="31.5">
      <c r="A76" s="91">
        <v>5</v>
      </c>
      <c r="B76" s="29" t="s">
        <v>157</v>
      </c>
      <c r="C76" s="30"/>
      <c r="D76" s="111"/>
      <c r="E76" s="136">
        <f>SUBTOTAL(9,E77:E79)</f>
        <v>138</v>
      </c>
      <c r="F76" s="126">
        <f>SUBTOTAL(9,F77:F79)</f>
        <v>231314312.35546654</v>
      </c>
    </row>
    <row r="77" spans="1:6" ht="31.5">
      <c r="A77" s="19" t="s">
        <v>52</v>
      </c>
      <c r="B77" s="5" t="s">
        <v>158</v>
      </c>
      <c r="C77" s="16" t="s">
        <v>50</v>
      </c>
      <c r="D77" s="6">
        <f>D75</f>
        <v>2000000</v>
      </c>
      <c r="E77" s="119">
        <v>51</v>
      </c>
      <c r="F77" s="37">
        <f t="shared" si="0"/>
        <v>101479827.35594662</v>
      </c>
    </row>
    <row r="78" spans="1:6" ht="31.5">
      <c r="A78" s="19" t="s">
        <v>68</v>
      </c>
      <c r="B78" s="5" t="s">
        <v>159</v>
      </c>
      <c r="C78" s="16" t="s">
        <v>70</v>
      </c>
      <c r="D78" s="6">
        <f>D72</f>
        <v>1500000</v>
      </c>
      <c r="E78" s="119">
        <v>49</v>
      </c>
      <c r="F78" s="37">
        <f t="shared" si="0"/>
        <v>73125169.7123733</v>
      </c>
    </row>
    <row r="79" spans="1:6" ht="31.5">
      <c r="A79" s="19" t="s">
        <v>71</v>
      </c>
      <c r="B79" s="5" t="s">
        <v>160</v>
      </c>
      <c r="C79" s="16" t="s">
        <v>70</v>
      </c>
      <c r="D79" s="6">
        <f>D78</f>
        <v>1500000</v>
      </c>
      <c r="E79" s="119">
        <v>38</v>
      </c>
      <c r="F79" s="37">
        <f aca="true" t="shared" si="1" ref="F79:F142">D79*E79*$E$7</f>
        <v>56709315.28714664</v>
      </c>
    </row>
    <row r="80" spans="1:6" s="87" customFormat="1" ht="31.5">
      <c r="A80" s="91">
        <v>6</v>
      </c>
      <c r="B80" s="29" t="s">
        <v>161</v>
      </c>
      <c r="C80" s="30"/>
      <c r="D80" s="111"/>
      <c r="E80" s="136">
        <f>SUBTOTAL(9,E81:E85)</f>
        <v>305</v>
      </c>
      <c r="F80" s="126">
        <f>SUBTOTAL(9,F81:F85)</f>
        <v>577539605.6875198</v>
      </c>
    </row>
    <row r="81" spans="1:6" ht="47.25">
      <c r="A81" s="19" t="s">
        <v>52</v>
      </c>
      <c r="B81" s="5" t="s">
        <v>162</v>
      </c>
      <c r="C81" s="16" t="s">
        <v>70</v>
      </c>
      <c r="D81" s="6">
        <f>D79</f>
        <v>1500000</v>
      </c>
      <c r="E81" s="119">
        <v>59</v>
      </c>
      <c r="F81" s="37">
        <f t="shared" si="1"/>
        <v>88048673.73530662</v>
      </c>
    </row>
    <row r="82" spans="1:6" ht="31.5">
      <c r="A82" s="19" t="s">
        <v>68</v>
      </c>
      <c r="B82" s="5" t="s">
        <v>163</v>
      </c>
      <c r="C82" s="16" t="s">
        <v>50</v>
      </c>
      <c r="D82" s="6">
        <f>D77</f>
        <v>2000000</v>
      </c>
      <c r="E82" s="119">
        <v>64</v>
      </c>
      <c r="F82" s="37">
        <f t="shared" si="1"/>
        <v>127347234.32903105</v>
      </c>
    </row>
    <row r="83" spans="1:6" ht="47.25">
      <c r="A83" s="19" t="s">
        <v>71</v>
      </c>
      <c r="B83" s="5" t="s">
        <v>164</v>
      </c>
      <c r="C83" s="16" t="s">
        <v>50</v>
      </c>
      <c r="D83" s="6">
        <f>D82</f>
        <v>2000000</v>
      </c>
      <c r="E83" s="119">
        <v>59</v>
      </c>
      <c r="F83" s="37">
        <f t="shared" si="1"/>
        <v>117398231.6470755</v>
      </c>
    </row>
    <row r="84" spans="1:6" ht="47.25">
      <c r="A84" s="19" t="s">
        <v>97</v>
      </c>
      <c r="B84" s="5" t="s">
        <v>165</v>
      </c>
      <c r="C84" s="16" t="s">
        <v>50</v>
      </c>
      <c r="D84" s="6">
        <f>D83</f>
        <v>2000000</v>
      </c>
      <c r="E84" s="119">
        <v>59</v>
      </c>
      <c r="F84" s="37">
        <f t="shared" si="1"/>
        <v>117398231.6470755</v>
      </c>
    </row>
    <row r="85" spans="1:6" ht="47.25">
      <c r="A85" s="19" t="s">
        <v>123</v>
      </c>
      <c r="B85" s="5" t="s">
        <v>166</v>
      </c>
      <c r="C85" s="16" t="s">
        <v>50</v>
      </c>
      <c r="D85" s="6">
        <f>D84</f>
        <v>2000000</v>
      </c>
      <c r="E85" s="119">
        <v>64</v>
      </c>
      <c r="F85" s="37">
        <f t="shared" si="1"/>
        <v>127347234.32903105</v>
      </c>
    </row>
    <row r="86" spans="1:6" s="87" customFormat="1" ht="47.25">
      <c r="A86" s="91">
        <v>7</v>
      </c>
      <c r="B86" s="29" t="s">
        <v>167</v>
      </c>
      <c r="C86" s="30"/>
      <c r="D86" s="111"/>
      <c r="E86" s="136">
        <f>SUBTOTAL(9,E87:E93)</f>
        <v>630</v>
      </c>
      <c r="F86" s="126">
        <f>SUBTOTAL(9,F87:F93)</f>
        <v>1253574337.9263992</v>
      </c>
    </row>
    <row r="87" spans="1:6" ht="252">
      <c r="A87" s="19" t="s">
        <v>52</v>
      </c>
      <c r="B87" s="5" t="s">
        <v>168</v>
      </c>
      <c r="C87" s="16" t="s">
        <v>59</v>
      </c>
      <c r="D87" s="6">
        <f>D85</f>
        <v>2000000</v>
      </c>
      <c r="E87" s="119">
        <v>120</v>
      </c>
      <c r="F87" s="37">
        <f t="shared" si="1"/>
        <v>238776064.36693323</v>
      </c>
    </row>
    <row r="88" spans="1:6" ht="110.25">
      <c r="A88" s="19" t="s">
        <v>68</v>
      </c>
      <c r="B88" s="5" t="s">
        <v>169</v>
      </c>
      <c r="C88" s="16" t="s">
        <v>59</v>
      </c>
      <c r="D88" s="6">
        <f aca="true" t="shared" si="2" ref="D88:D93">D87</f>
        <v>2000000</v>
      </c>
      <c r="E88" s="119">
        <v>120</v>
      </c>
      <c r="F88" s="37">
        <f t="shared" si="1"/>
        <v>238776064.36693323</v>
      </c>
    </row>
    <row r="89" spans="1:6" ht="78.75">
      <c r="A89" s="19" t="s">
        <v>71</v>
      </c>
      <c r="B89" s="5" t="s">
        <v>170</v>
      </c>
      <c r="C89" s="16" t="s">
        <v>59</v>
      </c>
      <c r="D89" s="6">
        <f t="shared" si="2"/>
        <v>2000000</v>
      </c>
      <c r="E89" s="119">
        <v>75</v>
      </c>
      <c r="F89" s="37">
        <f t="shared" si="1"/>
        <v>149235040.22933325</v>
      </c>
    </row>
    <row r="90" spans="1:6" ht="110.25">
      <c r="A90" s="19" t="s">
        <v>97</v>
      </c>
      <c r="B90" s="5" t="s">
        <v>171</v>
      </c>
      <c r="C90" s="16" t="s">
        <v>59</v>
      </c>
      <c r="D90" s="6">
        <f t="shared" si="2"/>
        <v>2000000</v>
      </c>
      <c r="E90" s="119">
        <v>90</v>
      </c>
      <c r="F90" s="37">
        <f t="shared" si="1"/>
        <v>179082048.27519992</v>
      </c>
    </row>
    <row r="91" spans="1:6" ht="78.75">
      <c r="A91" s="19" t="s">
        <v>123</v>
      </c>
      <c r="B91" s="5" t="s">
        <v>172</v>
      </c>
      <c r="C91" s="16" t="s">
        <v>59</v>
      </c>
      <c r="D91" s="6">
        <f t="shared" si="2"/>
        <v>2000000</v>
      </c>
      <c r="E91" s="119">
        <v>75</v>
      </c>
      <c r="F91" s="37">
        <f t="shared" si="1"/>
        <v>149235040.22933325</v>
      </c>
    </row>
    <row r="92" spans="1:6" ht="78.75">
      <c r="A92" s="19" t="s">
        <v>384</v>
      </c>
      <c r="B92" s="5" t="s">
        <v>173</v>
      </c>
      <c r="C92" s="16" t="s">
        <v>59</v>
      </c>
      <c r="D92" s="6">
        <f t="shared" si="2"/>
        <v>2000000</v>
      </c>
      <c r="E92" s="119">
        <v>75</v>
      </c>
      <c r="F92" s="37">
        <f t="shared" si="1"/>
        <v>149235040.22933325</v>
      </c>
    </row>
    <row r="93" spans="1:6" ht="94.5">
      <c r="A93" s="19" t="s">
        <v>174</v>
      </c>
      <c r="B93" s="5" t="s">
        <v>175</v>
      </c>
      <c r="C93" s="16" t="s">
        <v>59</v>
      </c>
      <c r="D93" s="6">
        <f t="shared" si="2"/>
        <v>2000000</v>
      </c>
      <c r="E93" s="119">
        <v>75</v>
      </c>
      <c r="F93" s="37">
        <f t="shared" si="1"/>
        <v>149235040.22933325</v>
      </c>
    </row>
    <row r="94" spans="1:6" s="87" customFormat="1" ht="47.25">
      <c r="A94" s="91">
        <v>8</v>
      </c>
      <c r="B94" s="29" t="s">
        <v>176</v>
      </c>
      <c r="C94" s="30"/>
      <c r="D94" s="111"/>
      <c r="E94" s="136">
        <f>SUBTOTAL(9,E95:E102)</f>
        <v>734</v>
      </c>
      <c r="F94" s="126">
        <f>SUBTOTAL(9,F95:F102)</f>
        <v>1262528440.3401592</v>
      </c>
    </row>
    <row r="95" spans="1:6" ht="31.5">
      <c r="A95" s="19" t="s">
        <v>52</v>
      </c>
      <c r="B95" s="5" t="s">
        <v>177</v>
      </c>
      <c r="C95" s="16" t="s">
        <v>50</v>
      </c>
      <c r="D95" s="6">
        <f>D93</f>
        <v>2000000</v>
      </c>
      <c r="E95" s="119">
        <v>68</v>
      </c>
      <c r="F95" s="37">
        <f t="shared" si="1"/>
        <v>135306436.4745955</v>
      </c>
    </row>
    <row r="96" spans="1:6" ht="220.5">
      <c r="A96" s="19" t="s">
        <v>68</v>
      </c>
      <c r="B96" s="5" t="s">
        <v>178</v>
      </c>
      <c r="C96" s="16" t="s">
        <v>50</v>
      </c>
      <c r="D96" s="6">
        <f>D95</f>
        <v>2000000</v>
      </c>
      <c r="E96" s="119">
        <v>68</v>
      </c>
      <c r="F96" s="37">
        <f t="shared" si="1"/>
        <v>135306436.4745955</v>
      </c>
    </row>
    <row r="97" spans="1:6" ht="78.75">
      <c r="A97" s="19" t="s">
        <v>71</v>
      </c>
      <c r="B97" s="5" t="s">
        <v>179</v>
      </c>
      <c r="C97" s="16" t="s">
        <v>70</v>
      </c>
      <c r="D97" s="6">
        <f>D81</f>
        <v>1500000</v>
      </c>
      <c r="E97" s="119">
        <v>77</v>
      </c>
      <c r="F97" s="37">
        <f t="shared" si="1"/>
        <v>114910980.97658661</v>
      </c>
    </row>
    <row r="98" spans="1:6" ht="47.25">
      <c r="A98" s="19" t="s">
        <v>97</v>
      </c>
      <c r="B98" s="5" t="s">
        <v>180</v>
      </c>
      <c r="C98" s="16" t="s">
        <v>70</v>
      </c>
      <c r="D98" s="6">
        <f>D97</f>
        <v>1500000</v>
      </c>
      <c r="E98" s="119">
        <v>90</v>
      </c>
      <c r="F98" s="37">
        <f t="shared" si="1"/>
        <v>134311536.20639995</v>
      </c>
    </row>
    <row r="99" spans="1:6" ht="78.75">
      <c r="A99" s="19" t="s">
        <v>123</v>
      </c>
      <c r="B99" s="5" t="s">
        <v>181</v>
      </c>
      <c r="C99" s="16" t="s">
        <v>70</v>
      </c>
      <c r="D99" s="6">
        <f>D98</f>
        <v>1500000</v>
      </c>
      <c r="E99" s="119">
        <v>77</v>
      </c>
      <c r="F99" s="37">
        <f t="shared" si="1"/>
        <v>114910980.97658661</v>
      </c>
    </row>
    <row r="100" spans="1:6" ht="63">
      <c r="A100" s="19" t="s">
        <v>384</v>
      </c>
      <c r="B100" s="5" t="s">
        <v>182</v>
      </c>
      <c r="C100" s="16" t="s">
        <v>70</v>
      </c>
      <c r="D100" s="6">
        <f>D99</f>
        <v>1500000</v>
      </c>
      <c r="E100" s="119">
        <v>77</v>
      </c>
      <c r="F100" s="37">
        <f t="shared" si="1"/>
        <v>114910980.97658661</v>
      </c>
    </row>
    <row r="101" spans="1:6" ht="31.5">
      <c r="A101" s="19" t="s">
        <v>174</v>
      </c>
      <c r="B101" s="5" t="s">
        <v>183</v>
      </c>
      <c r="C101" s="16" t="s">
        <v>70</v>
      </c>
      <c r="D101" s="6">
        <f>D100</f>
        <v>1500000</v>
      </c>
      <c r="E101" s="119">
        <v>77</v>
      </c>
      <c r="F101" s="37">
        <f t="shared" si="1"/>
        <v>114910980.97658661</v>
      </c>
    </row>
    <row r="102" spans="1:6" ht="31.5">
      <c r="A102" s="19" t="s">
        <v>184</v>
      </c>
      <c r="B102" s="5" t="s">
        <v>185</v>
      </c>
      <c r="C102" s="16" t="s">
        <v>50</v>
      </c>
      <c r="D102" s="6">
        <f>D95</f>
        <v>2000000</v>
      </c>
      <c r="E102" s="119">
        <v>200</v>
      </c>
      <c r="F102" s="37">
        <f t="shared" si="1"/>
        <v>397960107.278222</v>
      </c>
    </row>
    <row r="103" spans="1:6" s="87" customFormat="1" ht="31.5">
      <c r="A103" s="91">
        <v>9</v>
      </c>
      <c r="B103" s="29" t="s">
        <v>186</v>
      </c>
      <c r="C103" s="30"/>
      <c r="D103" s="111"/>
      <c r="E103" s="136">
        <f>SUBTOTAL(9,E104:E106)</f>
        <v>218</v>
      </c>
      <c r="F103" s="126">
        <f>SUBTOTAL(9,F104:F106)</f>
        <v>362641147.7572798</v>
      </c>
    </row>
    <row r="104" spans="1:6" ht="31.5">
      <c r="A104" s="19" t="s">
        <v>52</v>
      </c>
      <c r="B104" s="5" t="s">
        <v>187</v>
      </c>
      <c r="C104" s="16" t="s">
        <v>70</v>
      </c>
      <c r="D104" s="6">
        <f>D101</f>
        <v>1500000</v>
      </c>
      <c r="E104" s="119">
        <v>73</v>
      </c>
      <c r="F104" s="37">
        <f t="shared" si="1"/>
        <v>108941579.36741328</v>
      </c>
    </row>
    <row r="105" spans="1:6" ht="47.25">
      <c r="A105" s="19" t="s">
        <v>68</v>
      </c>
      <c r="B105" s="5" t="s">
        <v>188</v>
      </c>
      <c r="C105" s="16" t="s">
        <v>70</v>
      </c>
      <c r="D105" s="6">
        <f>D101</f>
        <v>1500000</v>
      </c>
      <c r="E105" s="119">
        <v>70</v>
      </c>
      <c r="F105" s="37">
        <f t="shared" si="1"/>
        <v>104464528.16053328</v>
      </c>
    </row>
    <row r="106" spans="1:6" ht="31.5">
      <c r="A106" s="19" t="s">
        <v>71</v>
      </c>
      <c r="B106" s="5" t="s">
        <v>189</v>
      </c>
      <c r="C106" s="16" t="s">
        <v>50</v>
      </c>
      <c r="D106" s="6">
        <f>D102</f>
        <v>2000000</v>
      </c>
      <c r="E106" s="119">
        <v>75</v>
      </c>
      <c r="F106" s="37">
        <f t="shared" si="1"/>
        <v>149235040.22933325</v>
      </c>
    </row>
    <row r="107" spans="1:6" s="87" customFormat="1" ht="31.5">
      <c r="A107" s="91">
        <v>10</v>
      </c>
      <c r="B107" s="29" t="s">
        <v>190</v>
      </c>
      <c r="C107" s="30"/>
      <c r="D107" s="111"/>
      <c r="E107" s="136">
        <f>SUBTOTAL(9,E108:E114)</f>
        <v>631</v>
      </c>
      <c r="F107" s="126">
        <f>SUBTOTAL(9,F108:F114)</f>
        <v>1009326322.0843906</v>
      </c>
    </row>
    <row r="108" spans="1:6" ht="31.5">
      <c r="A108" s="19" t="s">
        <v>52</v>
      </c>
      <c r="B108" s="5" t="s">
        <v>191</v>
      </c>
      <c r="C108" s="16" t="s">
        <v>70</v>
      </c>
      <c r="D108" s="6">
        <f>D105</f>
        <v>1500000</v>
      </c>
      <c r="E108" s="119">
        <v>82</v>
      </c>
      <c r="F108" s="37">
        <f t="shared" si="1"/>
        <v>122372732.98805328</v>
      </c>
    </row>
    <row r="109" spans="1:6" ht="47.25">
      <c r="A109" s="19" t="s">
        <v>68</v>
      </c>
      <c r="B109" s="5" t="s">
        <v>192</v>
      </c>
      <c r="C109" s="16" t="s">
        <v>70</v>
      </c>
      <c r="D109" s="6">
        <f>D108</f>
        <v>1500000</v>
      </c>
      <c r="E109" s="119">
        <v>163</v>
      </c>
      <c r="F109" s="37">
        <f t="shared" si="1"/>
        <v>243253115.57381323</v>
      </c>
    </row>
    <row r="110" spans="1:6" ht="110.25">
      <c r="A110" s="19" t="s">
        <v>71</v>
      </c>
      <c r="B110" s="5" t="s">
        <v>193</v>
      </c>
      <c r="C110" s="16" t="s">
        <v>50</v>
      </c>
      <c r="D110" s="6">
        <f>D106</f>
        <v>2000000</v>
      </c>
      <c r="E110" s="119">
        <v>68</v>
      </c>
      <c r="F110" s="37">
        <f t="shared" si="1"/>
        <v>135306436.4745955</v>
      </c>
    </row>
    <row r="111" spans="1:6" ht="78.75">
      <c r="A111" s="19" t="s">
        <v>97</v>
      </c>
      <c r="B111" s="5" t="s">
        <v>194</v>
      </c>
      <c r="C111" s="16" t="s">
        <v>50</v>
      </c>
      <c r="D111" s="6">
        <f>D110</f>
        <v>2000000</v>
      </c>
      <c r="E111" s="119">
        <v>68</v>
      </c>
      <c r="F111" s="37">
        <f t="shared" si="1"/>
        <v>135306436.4745955</v>
      </c>
    </row>
    <row r="112" spans="1:6" ht="63">
      <c r="A112" s="19" t="s">
        <v>123</v>
      </c>
      <c r="B112" s="5" t="s">
        <v>195</v>
      </c>
      <c r="C112" s="16" t="s">
        <v>70</v>
      </c>
      <c r="D112" s="6">
        <f>D109</f>
        <v>1500000</v>
      </c>
      <c r="E112" s="119">
        <v>90</v>
      </c>
      <c r="F112" s="37">
        <f t="shared" si="1"/>
        <v>134311536.20639995</v>
      </c>
    </row>
    <row r="113" spans="1:6" ht="47.25">
      <c r="A113" s="19" t="s">
        <v>384</v>
      </c>
      <c r="B113" s="5" t="s">
        <v>196</v>
      </c>
      <c r="C113" s="16" t="s">
        <v>70</v>
      </c>
      <c r="D113" s="6">
        <f>D112</f>
        <v>1500000</v>
      </c>
      <c r="E113" s="119">
        <v>90</v>
      </c>
      <c r="F113" s="37">
        <f t="shared" si="1"/>
        <v>134311536.20639995</v>
      </c>
    </row>
    <row r="114" spans="1:6" ht="31.5">
      <c r="A114" s="19" t="s">
        <v>174</v>
      </c>
      <c r="B114" s="5" t="s">
        <v>197</v>
      </c>
      <c r="C114" s="16" t="s">
        <v>70</v>
      </c>
      <c r="D114" s="6">
        <f>D113</f>
        <v>1500000</v>
      </c>
      <c r="E114" s="119">
        <v>70</v>
      </c>
      <c r="F114" s="37">
        <f t="shared" si="1"/>
        <v>104464528.16053328</v>
      </c>
    </row>
    <row r="115" spans="1:6" s="87" customFormat="1" ht="31.5">
      <c r="A115" s="91">
        <v>11</v>
      </c>
      <c r="B115" s="29" t="s">
        <v>198</v>
      </c>
      <c r="C115" s="30"/>
      <c r="D115" s="111"/>
      <c r="E115" s="136">
        <f>SUBTOTAL(9,E116:E117)</f>
        <v>160</v>
      </c>
      <c r="F115" s="126">
        <f>SUBTOTAL(9,F116:F117)</f>
        <v>238776064.36693323</v>
      </c>
    </row>
    <row r="116" spans="1:6" ht="31.5">
      <c r="A116" s="19" t="s">
        <v>52</v>
      </c>
      <c r="B116" s="5" t="s">
        <v>199</v>
      </c>
      <c r="C116" s="16" t="s">
        <v>70</v>
      </c>
      <c r="D116" s="6">
        <f>D114</f>
        <v>1500000</v>
      </c>
      <c r="E116" s="119">
        <v>70</v>
      </c>
      <c r="F116" s="37">
        <f t="shared" si="1"/>
        <v>104464528.16053328</v>
      </c>
    </row>
    <row r="117" spans="1:6" ht="78.75">
      <c r="A117" s="19" t="s">
        <v>68</v>
      </c>
      <c r="B117" s="5" t="s">
        <v>200</v>
      </c>
      <c r="C117" s="16" t="s">
        <v>70</v>
      </c>
      <c r="D117" s="6">
        <f>D116</f>
        <v>1500000</v>
      </c>
      <c r="E117" s="119">
        <v>90</v>
      </c>
      <c r="F117" s="37">
        <f t="shared" si="1"/>
        <v>134311536.20639995</v>
      </c>
    </row>
    <row r="118" spans="1:6" s="87" customFormat="1" ht="47.25">
      <c r="A118" s="91">
        <v>12</v>
      </c>
      <c r="B118" s="29" t="s">
        <v>201</v>
      </c>
      <c r="C118" s="30"/>
      <c r="D118" s="111"/>
      <c r="E118" s="136">
        <f>SUBTOTAL(9,E119:E121)</f>
        <v>190</v>
      </c>
      <c r="F118" s="126">
        <f>SUBTOTAL(9,F119:F121)</f>
        <v>283546576.4357332</v>
      </c>
    </row>
    <row r="119" spans="1:6" ht="94.5">
      <c r="A119" s="19" t="s">
        <v>52</v>
      </c>
      <c r="B119" s="5" t="s">
        <v>202</v>
      </c>
      <c r="C119" s="16" t="s">
        <v>70</v>
      </c>
      <c r="D119" s="6">
        <f>D117</f>
        <v>1500000</v>
      </c>
      <c r="E119" s="119">
        <v>95</v>
      </c>
      <c r="F119" s="37">
        <f t="shared" si="1"/>
        <v>141773288.2178666</v>
      </c>
    </row>
    <row r="120" spans="1:6" ht="63">
      <c r="A120" s="19" t="s">
        <v>68</v>
      </c>
      <c r="B120" s="5" t="s">
        <v>203</v>
      </c>
      <c r="C120" s="16" t="s">
        <v>70</v>
      </c>
      <c r="D120" s="6">
        <f>D117</f>
        <v>1500000</v>
      </c>
      <c r="E120" s="119">
        <v>50</v>
      </c>
      <c r="F120" s="37">
        <f t="shared" si="1"/>
        <v>74617520.11466663</v>
      </c>
    </row>
    <row r="121" spans="1:6" ht="78.75">
      <c r="A121" s="19" t="s">
        <v>71</v>
      </c>
      <c r="B121" s="5" t="s">
        <v>204</v>
      </c>
      <c r="C121" s="16" t="s">
        <v>70</v>
      </c>
      <c r="D121" s="6">
        <f>D120</f>
        <v>1500000</v>
      </c>
      <c r="E121" s="119">
        <v>45</v>
      </c>
      <c r="F121" s="37">
        <f t="shared" si="1"/>
        <v>67155768.10319997</v>
      </c>
    </row>
    <row r="122" spans="1:6" s="87" customFormat="1" ht="31.5">
      <c r="A122" s="91">
        <v>13</v>
      </c>
      <c r="B122" s="29" t="s">
        <v>205</v>
      </c>
      <c r="C122" s="30"/>
      <c r="D122" s="111"/>
      <c r="E122" s="136">
        <f>SUBTOTAL(9,E123:E126)</f>
        <v>209</v>
      </c>
      <c r="F122" s="126">
        <f>SUBTOTAL(9,F123:F126)</f>
        <v>353687045.34351987</v>
      </c>
    </row>
    <row r="123" spans="1:6" ht="31.5">
      <c r="A123" s="19" t="s">
        <v>52</v>
      </c>
      <c r="B123" s="5" t="s">
        <v>206</v>
      </c>
      <c r="C123" s="16" t="s">
        <v>70</v>
      </c>
      <c r="D123" s="6">
        <f>D121</f>
        <v>1500000</v>
      </c>
      <c r="E123" s="119">
        <v>45</v>
      </c>
      <c r="F123" s="37">
        <f t="shared" si="1"/>
        <v>67155768.10319997</v>
      </c>
    </row>
    <row r="124" spans="1:6" ht="31.5">
      <c r="A124" s="19" t="s">
        <v>68</v>
      </c>
      <c r="B124" s="5" t="s">
        <v>207</v>
      </c>
      <c r="C124" s="16" t="s">
        <v>50</v>
      </c>
      <c r="D124" s="6">
        <f>D111</f>
        <v>2000000</v>
      </c>
      <c r="E124" s="119">
        <v>84</v>
      </c>
      <c r="F124" s="37">
        <f t="shared" si="1"/>
        <v>167143245.05685326</v>
      </c>
    </row>
    <row r="125" spans="1:6" ht="31.5">
      <c r="A125" s="19" t="s">
        <v>71</v>
      </c>
      <c r="B125" s="5" t="s">
        <v>208</v>
      </c>
      <c r="C125" s="16" t="s">
        <v>70</v>
      </c>
      <c r="D125" s="6">
        <f>D123</f>
        <v>1500000</v>
      </c>
      <c r="E125" s="119">
        <v>35</v>
      </c>
      <c r="F125" s="37">
        <f t="shared" si="1"/>
        <v>52232264.08026664</v>
      </c>
    </row>
    <row r="126" spans="1:6" ht="47.25">
      <c r="A126" s="19" t="s">
        <v>97</v>
      </c>
      <c r="B126" s="5" t="s">
        <v>209</v>
      </c>
      <c r="C126" s="16" t="s">
        <v>70</v>
      </c>
      <c r="D126" s="6">
        <f>D125</f>
        <v>1500000</v>
      </c>
      <c r="E126" s="119">
        <v>45</v>
      </c>
      <c r="F126" s="37">
        <f t="shared" si="1"/>
        <v>67155768.10319997</v>
      </c>
    </row>
    <row r="127" spans="1:6" s="31" customFormat="1" ht="31.5">
      <c r="A127" s="91">
        <v>14</v>
      </c>
      <c r="B127" s="29" t="s">
        <v>210</v>
      </c>
      <c r="C127" s="30"/>
      <c r="D127" s="111"/>
      <c r="E127" s="136">
        <f>SUBTOTAL(9,E128:E131)</f>
        <v>183</v>
      </c>
      <c r="F127" s="126">
        <f>SUBTOTAL(9,F128:F131)</f>
        <v>299464980.7268621</v>
      </c>
    </row>
    <row r="128" spans="1:6" ht="31.5">
      <c r="A128" s="19" t="s">
        <v>52</v>
      </c>
      <c r="B128" s="5" t="s">
        <v>211</v>
      </c>
      <c r="C128" s="16" t="s">
        <v>56</v>
      </c>
      <c r="D128" s="6">
        <f>D126</f>
        <v>1500000</v>
      </c>
      <c r="E128" s="119">
        <v>35</v>
      </c>
      <c r="F128" s="37">
        <f t="shared" si="1"/>
        <v>52232264.08026664</v>
      </c>
    </row>
    <row r="129" spans="1:6" ht="31.5">
      <c r="A129" s="19" t="s">
        <v>68</v>
      </c>
      <c r="B129" s="5" t="s">
        <v>212</v>
      </c>
      <c r="C129" s="16"/>
      <c r="D129" s="6"/>
      <c r="E129" s="120">
        <f>SUBTOTAL(9,E130:E131)</f>
        <v>148</v>
      </c>
      <c r="F129" s="37">
        <f>SUBTOTAL(9,F130:F131)</f>
        <v>247232716.64659542</v>
      </c>
    </row>
    <row r="130" spans="1:6" ht="15.75">
      <c r="A130" s="19" t="s">
        <v>82</v>
      </c>
      <c r="B130" s="5" t="s">
        <v>213</v>
      </c>
      <c r="C130" s="16" t="s">
        <v>56</v>
      </c>
      <c r="D130" s="6">
        <f>D128</f>
        <v>1500000</v>
      </c>
      <c r="E130" s="119">
        <v>95</v>
      </c>
      <c r="F130" s="37">
        <f t="shared" si="1"/>
        <v>141773288.2178666</v>
      </c>
    </row>
    <row r="131" spans="1:6" ht="47.25">
      <c r="A131" s="19" t="s">
        <v>84</v>
      </c>
      <c r="B131" s="5" t="s">
        <v>214</v>
      </c>
      <c r="C131" s="16" t="s">
        <v>50</v>
      </c>
      <c r="D131" s="6">
        <f>D124</f>
        <v>2000000</v>
      </c>
      <c r="E131" s="119">
        <v>53</v>
      </c>
      <c r="F131" s="37">
        <f t="shared" si="1"/>
        <v>105459428.42872883</v>
      </c>
    </row>
    <row r="132" spans="1:6" s="87" customFormat="1" ht="15.75">
      <c r="A132" s="91">
        <v>15</v>
      </c>
      <c r="B132" s="29" t="s">
        <v>215</v>
      </c>
      <c r="C132" s="30"/>
      <c r="D132" s="111"/>
      <c r="E132" s="136">
        <f>SUBTOTAL(9,E133:E138)</f>
        <v>360</v>
      </c>
      <c r="F132" s="126">
        <f>SUBTOTAL(9,F133:F138)</f>
        <v>567093152.8714664</v>
      </c>
    </row>
    <row r="133" spans="1:6" ht="31.5">
      <c r="A133" s="19" t="s">
        <v>52</v>
      </c>
      <c r="B133" s="5" t="s">
        <v>216</v>
      </c>
      <c r="C133" s="16" t="s">
        <v>70</v>
      </c>
      <c r="D133" s="6">
        <f>D130</f>
        <v>1500000</v>
      </c>
      <c r="E133" s="119">
        <v>60</v>
      </c>
      <c r="F133" s="37">
        <f t="shared" si="1"/>
        <v>89541024.13759996</v>
      </c>
    </row>
    <row r="134" spans="1:6" ht="31.5">
      <c r="A134" s="19" t="s">
        <v>68</v>
      </c>
      <c r="B134" s="5" t="s">
        <v>217</v>
      </c>
      <c r="C134" s="16" t="s">
        <v>70</v>
      </c>
      <c r="D134" s="6">
        <f>D130</f>
        <v>1500000</v>
      </c>
      <c r="E134" s="119">
        <v>60</v>
      </c>
      <c r="F134" s="37">
        <f t="shared" si="1"/>
        <v>89541024.13759996</v>
      </c>
    </row>
    <row r="135" spans="1:6" ht="31.5">
      <c r="A135" s="19" t="s">
        <v>71</v>
      </c>
      <c r="B135" s="5" t="s">
        <v>218</v>
      </c>
      <c r="C135" s="16" t="s">
        <v>70</v>
      </c>
      <c r="D135" s="6">
        <f>D134</f>
        <v>1500000</v>
      </c>
      <c r="E135" s="119">
        <v>60</v>
      </c>
      <c r="F135" s="37">
        <f t="shared" si="1"/>
        <v>89541024.13759996</v>
      </c>
    </row>
    <row r="136" spans="1:6" ht="31.5">
      <c r="A136" s="19" t="s">
        <v>97</v>
      </c>
      <c r="B136" s="5" t="s">
        <v>219</v>
      </c>
      <c r="C136" s="16" t="s">
        <v>70</v>
      </c>
      <c r="D136" s="6">
        <f>D134</f>
        <v>1500000</v>
      </c>
      <c r="E136" s="119">
        <v>60</v>
      </c>
      <c r="F136" s="37">
        <f t="shared" si="1"/>
        <v>89541024.13759996</v>
      </c>
    </row>
    <row r="137" spans="1:6" ht="31.5">
      <c r="A137" s="19" t="s">
        <v>123</v>
      </c>
      <c r="B137" s="5" t="s">
        <v>220</v>
      </c>
      <c r="C137" s="16" t="s">
        <v>70</v>
      </c>
      <c r="D137" s="6">
        <f>D133</f>
        <v>1500000</v>
      </c>
      <c r="E137" s="119">
        <v>60</v>
      </c>
      <c r="F137" s="37">
        <f t="shared" si="1"/>
        <v>89541024.13759996</v>
      </c>
    </row>
    <row r="138" spans="1:6" ht="31.5">
      <c r="A138" s="19" t="s">
        <v>384</v>
      </c>
      <c r="B138" s="5" t="s">
        <v>221</v>
      </c>
      <c r="C138" s="16" t="s">
        <v>222</v>
      </c>
      <c r="D138" s="6">
        <f>D131</f>
        <v>2000000</v>
      </c>
      <c r="E138" s="119">
        <v>60</v>
      </c>
      <c r="F138" s="37">
        <f t="shared" si="1"/>
        <v>119388032.18346661</v>
      </c>
    </row>
    <row r="139" spans="1:6" s="87" customFormat="1" ht="15.75">
      <c r="A139" s="91">
        <v>16</v>
      </c>
      <c r="B139" s="29" t="s">
        <v>223</v>
      </c>
      <c r="C139" s="30"/>
      <c r="D139" s="111"/>
      <c r="E139" s="136">
        <f>SUBTOTAL(9,E140:E155)</f>
        <v>1950</v>
      </c>
      <c r="F139" s="126">
        <f>SUBTOTAL(9,F140:F155)</f>
        <v>3493094841.634595</v>
      </c>
    </row>
    <row r="140" spans="1:6" ht="47.25">
      <c r="A140" s="19" t="s">
        <v>52</v>
      </c>
      <c r="B140" s="5" t="s">
        <v>224</v>
      </c>
      <c r="C140" s="9"/>
      <c r="D140" s="6"/>
      <c r="E140" s="120">
        <f>SUBTOTAL(9,E141:E142)</f>
        <v>144</v>
      </c>
      <c r="F140" s="37">
        <f>SUBTOTAL(9,F141:F142)</f>
        <v>214898457.93023992</v>
      </c>
    </row>
    <row r="141" spans="1:6" ht="31.5">
      <c r="A141" s="19" t="s">
        <v>54</v>
      </c>
      <c r="B141" s="5" t="s">
        <v>225</v>
      </c>
      <c r="C141" s="16" t="s">
        <v>70</v>
      </c>
      <c r="D141" s="6">
        <f>D137</f>
        <v>1500000</v>
      </c>
      <c r="E141" s="119">
        <v>72</v>
      </c>
      <c r="F141" s="37">
        <f t="shared" si="1"/>
        <v>107449228.96511996</v>
      </c>
    </row>
    <row r="142" spans="1:6" ht="31.5">
      <c r="A142" s="19" t="s">
        <v>57</v>
      </c>
      <c r="B142" s="5" t="s">
        <v>226</v>
      </c>
      <c r="C142" s="16" t="s">
        <v>70</v>
      </c>
      <c r="D142" s="6">
        <f>D141</f>
        <v>1500000</v>
      </c>
      <c r="E142" s="119">
        <v>72</v>
      </c>
      <c r="F142" s="37">
        <f t="shared" si="1"/>
        <v>107449228.96511996</v>
      </c>
    </row>
    <row r="143" spans="1:6" ht="15.75">
      <c r="A143" s="19" t="s">
        <v>68</v>
      </c>
      <c r="B143" s="5" t="s">
        <v>227</v>
      </c>
      <c r="C143" s="16"/>
      <c r="D143" s="6"/>
      <c r="E143" s="120">
        <f>SUBTOTAL(9,E144:E155)</f>
        <v>1806</v>
      </c>
      <c r="F143" s="37">
        <f>SUBTOTAL(9,F144:F155)</f>
        <v>3278196383.704355</v>
      </c>
    </row>
    <row r="144" spans="1:6" ht="31.5">
      <c r="A144" s="19" t="s">
        <v>228</v>
      </c>
      <c r="B144" s="5" t="s">
        <v>229</v>
      </c>
      <c r="C144" s="16" t="s">
        <v>70</v>
      </c>
      <c r="D144" s="6">
        <f>D142</f>
        <v>1500000</v>
      </c>
      <c r="E144" s="119">
        <v>145</v>
      </c>
      <c r="F144" s="37">
        <f aca="true" t="shared" si="3" ref="F144:F165">D144*E144*$E$7</f>
        <v>216390808.33253324</v>
      </c>
    </row>
    <row r="145" spans="1:6" ht="31.5">
      <c r="A145" s="19" t="s">
        <v>230</v>
      </c>
      <c r="B145" s="5" t="s">
        <v>231</v>
      </c>
      <c r="C145" s="16" t="s">
        <v>70</v>
      </c>
      <c r="D145" s="6">
        <f>D144</f>
        <v>1500000</v>
      </c>
      <c r="E145" s="119">
        <v>145</v>
      </c>
      <c r="F145" s="37">
        <f t="shared" si="3"/>
        <v>216390808.33253324</v>
      </c>
    </row>
    <row r="146" spans="1:6" ht="15.75">
      <c r="A146" s="19" t="s">
        <v>232</v>
      </c>
      <c r="B146" s="5" t="s">
        <v>233</v>
      </c>
      <c r="C146" s="16" t="s">
        <v>234</v>
      </c>
      <c r="D146" s="112">
        <f>20000000/26*1.3</f>
        <v>1000000</v>
      </c>
      <c r="E146" s="119">
        <v>172</v>
      </c>
      <c r="F146" s="37">
        <f t="shared" si="3"/>
        <v>171122846.12963548</v>
      </c>
    </row>
    <row r="147" spans="1:6" ht="31.5">
      <c r="A147" s="19" t="s">
        <v>385</v>
      </c>
      <c r="B147" s="5" t="s">
        <v>235</v>
      </c>
      <c r="C147" s="16" t="s">
        <v>50</v>
      </c>
      <c r="D147" s="6">
        <f>D138</f>
        <v>2000000</v>
      </c>
      <c r="E147" s="119">
        <v>172</v>
      </c>
      <c r="F147" s="37">
        <f t="shared" si="3"/>
        <v>342245692.25927097</v>
      </c>
    </row>
    <row r="148" spans="1:6" ht="31.5">
      <c r="A148" s="19" t="s">
        <v>236</v>
      </c>
      <c r="B148" s="5" t="s">
        <v>237</v>
      </c>
      <c r="C148" s="16" t="s">
        <v>50</v>
      </c>
      <c r="D148" s="6">
        <f aca="true" t="shared" si="4" ref="D148:D155">D147</f>
        <v>2000000</v>
      </c>
      <c r="E148" s="119">
        <v>172</v>
      </c>
      <c r="F148" s="37">
        <f t="shared" si="3"/>
        <v>342245692.25927097</v>
      </c>
    </row>
    <row r="149" spans="1:6" ht="31.5">
      <c r="A149" s="19" t="s">
        <v>238</v>
      </c>
      <c r="B149" s="5" t="s">
        <v>239</v>
      </c>
      <c r="C149" s="16" t="s">
        <v>50</v>
      </c>
      <c r="D149" s="6">
        <f t="shared" si="4"/>
        <v>2000000</v>
      </c>
      <c r="E149" s="119">
        <v>172</v>
      </c>
      <c r="F149" s="37">
        <f t="shared" si="3"/>
        <v>342245692.25927097</v>
      </c>
    </row>
    <row r="150" spans="1:6" ht="31.5">
      <c r="A150" s="19" t="s">
        <v>240</v>
      </c>
      <c r="B150" s="5" t="s">
        <v>241</v>
      </c>
      <c r="C150" s="16" t="s">
        <v>50</v>
      </c>
      <c r="D150" s="6">
        <f t="shared" si="4"/>
        <v>2000000</v>
      </c>
      <c r="E150" s="119">
        <v>172</v>
      </c>
      <c r="F150" s="37">
        <f t="shared" si="3"/>
        <v>342245692.25927097</v>
      </c>
    </row>
    <row r="151" spans="1:6" ht="31.5">
      <c r="A151" s="19" t="s">
        <v>242</v>
      </c>
      <c r="B151" s="5" t="s">
        <v>243</v>
      </c>
      <c r="C151" s="16" t="s">
        <v>50</v>
      </c>
      <c r="D151" s="6">
        <f t="shared" si="4"/>
        <v>2000000</v>
      </c>
      <c r="E151" s="119">
        <v>172</v>
      </c>
      <c r="F151" s="37">
        <f t="shared" si="3"/>
        <v>342245692.25927097</v>
      </c>
    </row>
    <row r="152" spans="1:6" ht="31.5">
      <c r="A152" s="19" t="s">
        <v>244</v>
      </c>
      <c r="B152" s="5" t="s">
        <v>245</v>
      </c>
      <c r="C152" s="16" t="s">
        <v>50</v>
      </c>
      <c r="D152" s="6">
        <f t="shared" si="4"/>
        <v>2000000</v>
      </c>
      <c r="E152" s="119">
        <v>172</v>
      </c>
      <c r="F152" s="37">
        <f t="shared" si="3"/>
        <v>342245692.25927097</v>
      </c>
    </row>
    <row r="153" spans="1:6" ht="31.5">
      <c r="A153" s="19" t="s">
        <v>246</v>
      </c>
      <c r="B153" s="5" t="s">
        <v>247</v>
      </c>
      <c r="C153" s="16" t="s">
        <v>50</v>
      </c>
      <c r="D153" s="6">
        <f t="shared" si="4"/>
        <v>2000000</v>
      </c>
      <c r="E153" s="119">
        <v>172</v>
      </c>
      <c r="F153" s="37">
        <f t="shared" si="3"/>
        <v>342245692.25927097</v>
      </c>
    </row>
    <row r="154" spans="1:6" ht="31.5">
      <c r="A154" s="19" t="s">
        <v>248</v>
      </c>
      <c r="B154" s="5" t="s">
        <v>249</v>
      </c>
      <c r="C154" s="16" t="s">
        <v>50</v>
      </c>
      <c r="D154" s="6">
        <f t="shared" si="4"/>
        <v>2000000</v>
      </c>
      <c r="E154" s="119">
        <v>85</v>
      </c>
      <c r="F154" s="37">
        <f t="shared" si="3"/>
        <v>169133045.59324437</v>
      </c>
    </row>
    <row r="155" spans="1:6" ht="31.5">
      <c r="A155" s="19" t="s">
        <v>250</v>
      </c>
      <c r="B155" s="5" t="s">
        <v>251</v>
      </c>
      <c r="C155" s="16" t="s">
        <v>50</v>
      </c>
      <c r="D155" s="6">
        <f t="shared" si="4"/>
        <v>2000000</v>
      </c>
      <c r="E155" s="119">
        <v>55</v>
      </c>
      <c r="F155" s="37">
        <f t="shared" si="3"/>
        <v>109439029.50151107</v>
      </c>
    </row>
    <row r="156" spans="1:6" s="87" customFormat="1" ht="15.75">
      <c r="A156" s="91">
        <v>17</v>
      </c>
      <c r="B156" s="29" t="s">
        <v>252</v>
      </c>
      <c r="C156" s="30"/>
      <c r="D156" s="111"/>
      <c r="E156" s="136">
        <f>SUBTOTAL(9,E157:E158)</f>
        <v>675</v>
      </c>
      <c r="F156" s="126">
        <f>SUBTOTAL(9,F157:F158)</f>
        <v>1343115362.0639994</v>
      </c>
    </row>
    <row r="157" spans="1:6" ht="31.5">
      <c r="A157" s="19" t="s">
        <v>52</v>
      </c>
      <c r="B157" s="5" t="s">
        <v>253</v>
      </c>
      <c r="C157" s="16" t="s">
        <v>50</v>
      </c>
      <c r="D157" s="6">
        <f>D155</f>
        <v>2000000</v>
      </c>
      <c r="E157" s="119">
        <v>550</v>
      </c>
      <c r="F157" s="37">
        <f t="shared" si="3"/>
        <v>1094390295.0151107</v>
      </c>
    </row>
    <row r="158" spans="1:6" ht="31.5">
      <c r="A158" s="19" t="s">
        <v>68</v>
      </c>
      <c r="B158" s="5" t="s">
        <v>254</v>
      </c>
      <c r="C158" s="16" t="s">
        <v>50</v>
      </c>
      <c r="D158" s="6">
        <f>D157</f>
        <v>2000000</v>
      </c>
      <c r="E158" s="119">
        <v>125</v>
      </c>
      <c r="F158" s="37">
        <f t="shared" si="3"/>
        <v>248725067.04888877</v>
      </c>
    </row>
    <row r="159" spans="1:6" s="87" customFormat="1" ht="31.5">
      <c r="A159" s="91">
        <v>18</v>
      </c>
      <c r="B159" s="29" t="s">
        <v>255</v>
      </c>
      <c r="C159" s="30"/>
      <c r="D159" s="111"/>
      <c r="E159" s="136">
        <f>SUBTOTAL(9,E160:E162)</f>
        <v>260</v>
      </c>
      <c r="F159" s="126">
        <f>SUBTOTAL(9,F160:F162)</f>
        <v>417858112.6421331</v>
      </c>
    </row>
    <row r="160" spans="1:6" ht="31.5">
      <c r="A160" s="19" t="s">
        <v>52</v>
      </c>
      <c r="B160" s="5" t="s">
        <v>256</v>
      </c>
      <c r="C160" s="16" t="s">
        <v>70</v>
      </c>
      <c r="D160" s="6">
        <f>D141</f>
        <v>1500000</v>
      </c>
      <c r="E160" s="119">
        <v>100</v>
      </c>
      <c r="F160" s="37">
        <f t="shared" si="3"/>
        <v>149235040.22933325</v>
      </c>
    </row>
    <row r="161" spans="1:6" ht="31.5">
      <c r="A161" s="19" t="s">
        <v>68</v>
      </c>
      <c r="B161" s="5" t="s">
        <v>257</v>
      </c>
      <c r="C161" s="16" t="s">
        <v>70</v>
      </c>
      <c r="D161" s="6">
        <f>D160</f>
        <v>1500000</v>
      </c>
      <c r="E161" s="119">
        <v>100</v>
      </c>
      <c r="F161" s="37">
        <f t="shared" si="3"/>
        <v>149235040.22933325</v>
      </c>
    </row>
    <row r="162" spans="1:6" ht="31.5">
      <c r="A162" s="19" t="s">
        <v>71</v>
      </c>
      <c r="B162" s="5" t="s">
        <v>258</v>
      </c>
      <c r="C162" s="16" t="s">
        <v>50</v>
      </c>
      <c r="D162" s="6">
        <f>D158</f>
        <v>2000000</v>
      </c>
      <c r="E162" s="119">
        <v>60</v>
      </c>
      <c r="F162" s="37">
        <f t="shared" si="3"/>
        <v>119388032.18346661</v>
      </c>
    </row>
    <row r="163" spans="1:6" s="87" customFormat="1" ht="15.75">
      <c r="A163" s="91">
        <v>19</v>
      </c>
      <c r="B163" s="29" t="s">
        <v>259</v>
      </c>
      <c r="C163" s="30"/>
      <c r="D163" s="111"/>
      <c r="E163" s="136">
        <f>SUBTOTAL(9,E164:E165)</f>
        <v>350</v>
      </c>
      <c r="F163" s="126">
        <f>SUBTOTAL(9,F164:F165)</f>
        <v>696430187.7368886</v>
      </c>
    </row>
    <row r="164" spans="1:6" ht="47.25">
      <c r="A164" s="19" t="s">
        <v>52</v>
      </c>
      <c r="B164" s="5" t="s">
        <v>260</v>
      </c>
      <c r="C164" s="16" t="s">
        <v>50</v>
      </c>
      <c r="D164" s="6">
        <f>D162</f>
        <v>2000000</v>
      </c>
      <c r="E164" s="119">
        <v>120</v>
      </c>
      <c r="F164" s="37">
        <f t="shared" si="3"/>
        <v>238776064.36693323</v>
      </c>
    </row>
    <row r="165" spans="1:6" ht="63">
      <c r="A165" s="19" t="s">
        <v>68</v>
      </c>
      <c r="B165" s="5" t="s">
        <v>261</v>
      </c>
      <c r="C165" s="16" t="s">
        <v>50</v>
      </c>
      <c r="D165" s="6">
        <f>D164</f>
        <v>2000000</v>
      </c>
      <c r="E165" s="119">
        <v>230</v>
      </c>
      <c r="F165" s="37">
        <f t="shared" si="3"/>
        <v>457654123.36995536</v>
      </c>
    </row>
    <row r="166" spans="1:6" s="87" customFormat="1" ht="29.25" customHeight="1">
      <c r="A166" s="96"/>
      <c r="B166" s="105" t="s">
        <v>393</v>
      </c>
      <c r="C166" s="92"/>
      <c r="D166" s="113"/>
      <c r="E166" s="121"/>
      <c r="F166" s="127">
        <f>SUBTOTAL(9,F13:F165)</f>
        <v>18719048546.099377</v>
      </c>
    </row>
    <row r="167" spans="1:6" ht="28.5" customHeight="1">
      <c r="A167" s="97"/>
      <c r="B167" s="106" t="s">
        <v>394</v>
      </c>
      <c r="C167" s="108"/>
      <c r="D167" s="114"/>
      <c r="E167" s="122"/>
      <c r="F167" s="128">
        <f>F166*0.1</f>
        <v>1871904854.6099377</v>
      </c>
    </row>
    <row r="168" spans="1:6" ht="29.25" customHeight="1" thickBot="1">
      <c r="A168" s="98"/>
      <c r="B168" s="107" t="s">
        <v>395</v>
      </c>
      <c r="C168" s="109"/>
      <c r="D168" s="115"/>
      <c r="E168" s="123"/>
      <c r="F168" s="129">
        <f>F166+F167</f>
        <v>20590953400.709312</v>
      </c>
    </row>
  </sheetData>
  <sheetProtection/>
  <mergeCells count="2">
    <mergeCell ref="A2:F2"/>
    <mergeCell ref="E3:F3"/>
  </mergeCells>
  <printOptions/>
  <pageMargins left="0.58" right="0.17" top="0.75" bottom="0.44" header="0.26"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G47"/>
  <sheetViews>
    <sheetView zoomScalePageLayoutView="0" workbookViewId="0" topLeftCell="A1">
      <selection activeCell="F5" sqref="F5"/>
    </sheetView>
  </sheetViews>
  <sheetFormatPr defaultColWidth="9.140625" defaultRowHeight="45" customHeight="1"/>
  <cols>
    <col min="1" max="1" width="5.421875" style="0" bestFit="1" customWidth="1"/>
    <col min="2" max="2" width="13.7109375" style="69" customWidth="1"/>
    <col min="3" max="3" width="57.8515625" style="8" customWidth="1"/>
    <col min="4" max="4" width="16.421875" style="0" customWidth="1"/>
    <col min="5" max="5" width="7.00390625" style="84" customWidth="1"/>
    <col min="6" max="6" width="19.57421875" style="0" customWidth="1"/>
    <col min="7" max="7" width="19.28125" style="1" customWidth="1"/>
  </cols>
  <sheetData>
    <row r="1" ht="15">
      <c r="A1" s="143" t="s">
        <v>2</v>
      </c>
    </row>
    <row r="2" spans="1:7" ht="41.25" customHeight="1">
      <c r="A2" s="198" t="s">
        <v>401</v>
      </c>
      <c r="B2" s="63"/>
      <c r="C2" s="63"/>
      <c r="D2" s="63"/>
      <c r="E2" s="63"/>
      <c r="F2" s="63"/>
      <c r="G2" s="63"/>
    </row>
    <row r="3" spans="1:7" ht="19.5" thickBot="1">
      <c r="A3" s="185"/>
      <c r="B3" s="186"/>
      <c r="C3" s="186"/>
      <c r="D3" s="186"/>
      <c r="E3" s="186"/>
      <c r="F3" s="186"/>
      <c r="G3" s="187" t="s">
        <v>549</v>
      </c>
    </row>
    <row r="4" spans="1:7" s="47" customFormat="1" ht="33">
      <c r="A4" s="60" t="s">
        <v>387</v>
      </c>
      <c r="B4" s="68" t="s">
        <v>45</v>
      </c>
      <c r="C4" s="62" t="s">
        <v>397</v>
      </c>
      <c r="D4" s="62" t="s">
        <v>6</v>
      </c>
      <c r="E4" s="61" t="s">
        <v>388</v>
      </c>
      <c r="F4" s="62" t="s">
        <v>263</v>
      </c>
      <c r="G4" s="67" t="s">
        <v>498</v>
      </c>
    </row>
    <row r="5" spans="1:7" ht="56.25">
      <c r="A5" s="80">
        <v>1</v>
      </c>
      <c r="B5" s="85" t="s">
        <v>396</v>
      </c>
      <c r="C5" s="54" t="s">
        <v>463</v>
      </c>
      <c r="D5" s="51">
        <v>621500000</v>
      </c>
      <c r="E5" s="52">
        <v>1</v>
      </c>
      <c r="F5" s="53">
        <f aca="true" t="shared" si="0" ref="F5:F44">D5*E5</f>
        <v>621500000</v>
      </c>
      <c r="G5" s="64" t="s">
        <v>464</v>
      </c>
    </row>
    <row r="6" spans="1:7" ht="66">
      <c r="A6" s="80">
        <v>2</v>
      </c>
      <c r="B6" s="85" t="s">
        <v>430</v>
      </c>
      <c r="C6" s="50" t="s">
        <v>406</v>
      </c>
      <c r="D6" s="51">
        <v>621500000</v>
      </c>
      <c r="E6" s="52">
        <v>0.5</v>
      </c>
      <c r="F6" s="53">
        <f>D6*E6</f>
        <v>310750000</v>
      </c>
      <c r="G6" s="64"/>
    </row>
    <row r="7" spans="1:7" ht="45" customHeight="1">
      <c r="A7" s="80">
        <v>3</v>
      </c>
      <c r="B7" s="85" t="s">
        <v>431</v>
      </c>
      <c r="C7" s="50" t="s">
        <v>409</v>
      </c>
      <c r="D7" s="51">
        <v>621500000</v>
      </c>
      <c r="E7" s="52">
        <v>1.5</v>
      </c>
      <c r="F7" s="53">
        <f t="shared" si="0"/>
        <v>932250000</v>
      </c>
      <c r="G7" s="64"/>
    </row>
    <row r="8" spans="1:7" ht="45" customHeight="1">
      <c r="A8" s="80">
        <v>4</v>
      </c>
      <c r="B8" s="85" t="s">
        <v>432</v>
      </c>
      <c r="C8" s="50" t="s">
        <v>407</v>
      </c>
      <c r="D8" s="51">
        <v>621500000</v>
      </c>
      <c r="E8" s="52">
        <v>0.5</v>
      </c>
      <c r="F8" s="53">
        <f t="shared" si="0"/>
        <v>310750000</v>
      </c>
      <c r="G8" s="64"/>
    </row>
    <row r="9" spans="1:7" ht="38.25" customHeight="1">
      <c r="A9" s="80">
        <v>5</v>
      </c>
      <c r="B9" s="85" t="s">
        <v>433</v>
      </c>
      <c r="C9" s="50" t="s">
        <v>414</v>
      </c>
      <c r="D9" s="51">
        <v>621500000</v>
      </c>
      <c r="E9" s="52">
        <v>1</v>
      </c>
      <c r="F9" s="53">
        <f>D9*E9</f>
        <v>621500000</v>
      </c>
      <c r="G9" s="70" t="s">
        <v>465</v>
      </c>
    </row>
    <row r="10" spans="1:7" ht="49.5">
      <c r="A10" s="80">
        <v>6</v>
      </c>
      <c r="B10" s="85" t="s">
        <v>434</v>
      </c>
      <c r="C10" s="50" t="s">
        <v>411</v>
      </c>
      <c r="D10" s="51">
        <v>621500000</v>
      </c>
      <c r="E10" s="52">
        <v>1</v>
      </c>
      <c r="F10" s="53">
        <f>D10*E10</f>
        <v>621500000</v>
      </c>
      <c r="G10" s="64" t="s">
        <v>476</v>
      </c>
    </row>
    <row r="11" spans="1:7" ht="45" customHeight="1">
      <c r="A11" s="80">
        <v>7</v>
      </c>
      <c r="B11" s="85" t="s">
        <v>435</v>
      </c>
      <c r="C11" s="50" t="s">
        <v>412</v>
      </c>
      <c r="D11" s="51">
        <v>621500000</v>
      </c>
      <c r="E11" s="52">
        <v>1.5</v>
      </c>
      <c r="F11" s="53">
        <f>D11*E11</f>
        <v>932250000</v>
      </c>
      <c r="G11" s="64"/>
    </row>
    <row r="12" spans="1:7" ht="38.25" customHeight="1">
      <c r="A12" s="80">
        <v>8</v>
      </c>
      <c r="B12" s="85" t="s">
        <v>436</v>
      </c>
      <c r="C12" s="50" t="s">
        <v>413</v>
      </c>
      <c r="D12" s="51">
        <v>621500000</v>
      </c>
      <c r="E12" s="52">
        <v>0.5</v>
      </c>
      <c r="F12" s="53">
        <f>D12*E12</f>
        <v>310750000</v>
      </c>
      <c r="G12" s="64"/>
    </row>
    <row r="13" spans="1:7" ht="36.75" customHeight="1">
      <c r="A13" s="80">
        <v>9</v>
      </c>
      <c r="B13" s="85" t="s">
        <v>437</v>
      </c>
      <c r="C13" s="50" t="s">
        <v>408</v>
      </c>
      <c r="D13" s="51">
        <v>621500000</v>
      </c>
      <c r="E13" s="52">
        <v>1.5</v>
      </c>
      <c r="F13" s="53">
        <f t="shared" si="0"/>
        <v>932250000</v>
      </c>
      <c r="G13" s="70" t="s">
        <v>477</v>
      </c>
    </row>
    <row r="14" spans="1:7" ht="45" customHeight="1">
      <c r="A14" s="80">
        <v>10</v>
      </c>
      <c r="B14" s="85" t="s">
        <v>438</v>
      </c>
      <c r="C14" s="50" t="s">
        <v>410</v>
      </c>
      <c r="D14" s="51">
        <v>621500000</v>
      </c>
      <c r="E14" s="52">
        <v>1.5</v>
      </c>
      <c r="F14" s="53">
        <f t="shared" si="0"/>
        <v>932250000</v>
      </c>
      <c r="G14" s="64" t="s">
        <v>478</v>
      </c>
    </row>
    <row r="15" spans="1:7" ht="33">
      <c r="A15" s="80">
        <v>11</v>
      </c>
      <c r="B15" s="85" t="s">
        <v>439</v>
      </c>
      <c r="C15" s="55" t="s">
        <v>466</v>
      </c>
      <c r="D15" s="51">
        <v>621500000</v>
      </c>
      <c r="E15" s="52">
        <v>0.5</v>
      </c>
      <c r="F15" s="53">
        <f t="shared" si="0"/>
        <v>310750000</v>
      </c>
      <c r="G15" s="64"/>
    </row>
    <row r="16" spans="1:7" ht="45" customHeight="1">
      <c r="A16" s="80">
        <v>12</v>
      </c>
      <c r="B16" s="85" t="s">
        <v>440</v>
      </c>
      <c r="C16" s="50" t="s">
        <v>418</v>
      </c>
      <c r="D16" s="51">
        <v>621500000</v>
      </c>
      <c r="E16" s="52">
        <v>0.7</v>
      </c>
      <c r="F16" s="53">
        <f t="shared" si="0"/>
        <v>435050000</v>
      </c>
      <c r="G16" s="70" t="s">
        <v>479</v>
      </c>
    </row>
    <row r="17" spans="1:7" ht="45" customHeight="1">
      <c r="A17" s="80">
        <v>13</v>
      </c>
      <c r="B17" s="85" t="s">
        <v>441</v>
      </c>
      <c r="C17" s="50" t="s">
        <v>416</v>
      </c>
      <c r="D17" s="51">
        <v>621500000</v>
      </c>
      <c r="E17" s="52">
        <v>0.7</v>
      </c>
      <c r="F17" s="53">
        <f t="shared" si="0"/>
        <v>435050000</v>
      </c>
      <c r="G17" s="64" t="s">
        <v>480</v>
      </c>
    </row>
    <row r="18" spans="1:7" ht="45" customHeight="1">
      <c r="A18" s="80">
        <v>14</v>
      </c>
      <c r="B18" s="85" t="s">
        <v>442</v>
      </c>
      <c r="C18" s="50" t="s">
        <v>417</v>
      </c>
      <c r="D18" s="51">
        <v>621500000</v>
      </c>
      <c r="E18" s="52">
        <v>0.5</v>
      </c>
      <c r="F18" s="53">
        <f t="shared" si="0"/>
        <v>310750000</v>
      </c>
      <c r="G18" s="64"/>
    </row>
    <row r="19" spans="1:7" ht="33">
      <c r="A19" s="80">
        <v>15</v>
      </c>
      <c r="B19" s="85" t="s">
        <v>443</v>
      </c>
      <c r="C19" s="56" t="s">
        <v>499</v>
      </c>
      <c r="D19" s="51">
        <v>621500000</v>
      </c>
      <c r="E19" s="52">
        <v>0.7</v>
      </c>
      <c r="F19" s="53">
        <f t="shared" si="0"/>
        <v>435050000</v>
      </c>
      <c r="G19" s="71" t="s">
        <v>481</v>
      </c>
    </row>
    <row r="20" spans="1:7" ht="39.75" customHeight="1">
      <c r="A20" s="80">
        <v>16</v>
      </c>
      <c r="B20" s="85" t="s">
        <v>444</v>
      </c>
      <c r="C20" s="50" t="s">
        <v>415</v>
      </c>
      <c r="D20" s="51">
        <v>621500000</v>
      </c>
      <c r="E20" s="52">
        <v>0.7</v>
      </c>
      <c r="F20" s="53">
        <f>D20*E20</f>
        <v>435050000</v>
      </c>
      <c r="G20" s="64" t="s">
        <v>482</v>
      </c>
    </row>
    <row r="21" spans="1:7" ht="36" customHeight="1">
      <c r="A21" s="80">
        <v>17</v>
      </c>
      <c r="B21" s="85" t="s">
        <v>445</v>
      </c>
      <c r="C21" s="55" t="s">
        <v>462</v>
      </c>
      <c r="D21" s="57">
        <f>D20</f>
        <v>621500000</v>
      </c>
      <c r="E21" s="58">
        <v>0.7</v>
      </c>
      <c r="F21" s="53">
        <f t="shared" si="0"/>
        <v>435050000</v>
      </c>
      <c r="G21" s="64"/>
    </row>
    <row r="22" spans="1:7" ht="40.5" customHeight="1">
      <c r="A22" s="80">
        <v>18</v>
      </c>
      <c r="B22" s="85" t="s">
        <v>446</v>
      </c>
      <c r="C22" s="50" t="s">
        <v>421</v>
      </c>
      <c r="D22" s="51">
        <v>621500000</v>
      </c>
      <c r="E22" s="52">
        <v>0.7</v>
      </c>
      <c r="F22" s="53">
        <f t="shared" si="0"/>
        <v>435050000</v>
      </c>
      <c r="G22" s="70" t="s">
        <v>483</v>
      </c>
    </row>
    <row r="23" spans="1:7" ht="49.5">
      <c r="A23" s="80">
        <v>19</v>
      </c>
      <c r="B23" s="85" t="s">
        <v>447</v>
      </c>
      <c r="C23" s="59" t="s">
        <v>467</v>
      </c>
      <c r="D23" s="51">
        <v>621500000</v>
      </c>
      <c r="E23" s="52">
        <v>0.5</v>
      </c>
      <c r="F23" s="53">
        <f t="shared" si="0"/>
        <v>310750000</v>
      </c>
      <c r="G23" s="64" t="s">
        <v>484</v>
      </c>
    </row>
    <row r="24" spans="1:7" ht="66">
      <c r="A24" s="80">
        <v>20</v>
      </c>
      <c r="B24" s="85" t="s">
        <v>448</v>
      </c>
      <c r="C24" s="59" t="s">
        <v>500</v>
      </c>
      <c r="D24" s="51">
        <v>621500000</v>
      </c>
      <c r="E24" s="52">
        <v>0.5</v>
      </c>
      <c r="F24" s="53">
        <f t="shared" si="0"/>
        <v>310750000</v>
      </c>
      <c r="G24" s="64"/>
    </row>
    <row r="25" spans="1:7" ht="33">
      <c r="A25" s="80">
        <v>21</v>
      </c>
      <c r="B25" s="85" t="s">
        <v>449</v>
      </c>
      <c r="C25" s="59" t="s">
        <v>468</v>
      </c>
      <c r="D25" s="51">
        <v>621500000</v>
      </c>
      <c r="E25" s="52">
        <v>1</v>
      </c>
      <c r="F25" s="53">
        <f t="shared" si="0"/>
        <v>621500000</v>
      </c>
      <c r="G25" s="64"/>
    </row>
    <row r="26" spans="1:7" ht="66">
      <c r="A26" s="80">
        <v>22</v>
      </c>
      <c r="B26" s="85" t="s">
        <v>450</v>
      </c>
      <c r="C26" s="59" t="s">
        <v>501</v>
      </c>
      <c r="D26" s="51">
        <v>621500000</v>
      </c>
      <c r="E26" s="52">
        <v>1.5</v>
      </c>
      <c r="F26" s="53">
        <f t="shared" si="0"/>
        <v>932250000</v>
      </c>
      <c r="G26" s="64"/>
    </row>
    <row r="27" spans="1:7" ht="31.5" customHeight="1">
      <c r="A27" s="80">
        <v>23</v>
      </c>
      <c r="B27" s="85" t="s">
        <v>451</v>
      </c>
      <c r="C27" s="50" t="s">
        <v>399</v>
      </c>
      <c r="D27" s="51">
        <v>621500000</v>
      </c>
      <c r="E27" s="52">
        <v>1.5</v>
      </c>
      <c r="F27" s="53">
        <f t="shared" si="0"/>
        <v>932250000</v>
      </c>
      <c r="G27" s="64" t="s">
        <v>485</v>
      </c>
    </row>
    <row r="28" spans="1:7" ht="66">
      <c r="A28" s="80">
        <v>24</v>
      </c>
      <c r="B28" s="85" t="s">
        <v>452</v>
      </c>
      <c r="C28" s="50" t="s">
        <v>398</v>
      </c>
      <c r="D28" s="51">
        <v>621500000</v>
      </c>
      <c r="E28" s="52">
        <v>0.5</v>
      </c>
      <c r="F28" s="53">
        <f t="shared" si="0"/>
        <v>310750000</v>
      </c>
      <c r="G28" s="64"/>
    </row>
    <row r="29" spans="1:7" ht="33">
      <c r="A29" s="80">
        <v>25</v>
      </c>
      <c r="B29" s="85" t="s">
        <v>453</v>
      </c>
      <c r="C29" s="50" t="s">
        <v>400</v>
      </c>
      <c r="D29" s="51">
        <v>621500000</v>
      </c>
      <c r="E29" s="52">
        <v>2</v>
      </c>
      <c r="F29" s="53">
        <f t="shared" si="0"/>
        <v>1243000000</v>
      </c>
      <c r="G29" s="64"/>
    </row>
    <row r="30" spans="1:7" ht="49.5">
      <c r="A30" s="80">
        <v>26</v>
      </c>
      <c r="B30" s="85" t="s">
        <v>454</v>
      </c>
      <c r="C30" s="50" t="s">
        <v>402</v>
      </c>
      <c r="D30" s="51">
        <v>621500000</v>
      </c>
      <c r="E30" s="52">
        <v>2</v>
      </c>
      <c r="F30" s="53">
        <f t="shared" si="0"/>
        <v>1243000000</v>
      </c>
      <c r="G30" s="64" t="s">
        <v>486</v>
      </c>
    </row>
    <row r="31" spans="1:7" ht="33">
      <c r="A31" s="80">
        <v>27</v>
      </c>
      <c r="B31" s="85" t="s">
        <v>455</v>
      </c>
      <c r="C31" s="50" t="s">
        <v>404</v>
      </c>
      <c r="D31" s="51">
        <v>621500000</v>
      </c>
      <c r="E31" s="52">
        <v>0.8</v>
      </c>
      <c r="F31" s="53">
        <f t="shared" si="0"/>
        <v>497200000</v>
      </c>
      <c r="G31" s="64"/>
    </row>
    <row r="32" spans="1:7" ht="33">
      <c r="A32" s="80">
        <v>28</v>
      </c>
      <c r="B32" s="85" t="s">
        <v>456</v>
      </c>
      <c r="C32" s="50" t="s">
        <v>403</v>
      </c>
      <c r="D32" s="51">
        <v>621500000</v>
      </c>
      <c r="E32" s="52">
        <v>1.5</v>
      </c>
      <c r="F32" s="53">
        <f t="shared" si="0"/>
        <v>932250000</v>
      </c>
      <c r="G32" s="64"/>
    </row>
    <row r="33" spans="1:7" ht="33">
      <c r="A33" s="80">
        <v>29</v>
      </c>
      <c r="B33" s="85" t="s">
        <v>457</v>
      </c>
      <c r="C33" s="50" t="s">
        <v>405</v>
      </c>
      <c r="D33" s="51">
        <v>621500000</v>
      </c>
      <c r="E33" s="52">
        <v>0.8</v>
      </c>
      <c r="F33" s="53">
        <f t="shared" si="0"/>
        <v>497200000</v>
      </c>
      <c r="G33" s="64"/>
    </row>
    <row r="34" spans="1:7" ht="33">
      <c r="A34" s="80">
        <v>30</v>
      </c>
      <c r="B34" s="85" t="s">
        <v>458</v>
      </c>
      <c r="C34" s="50" t="s">
        <v>419</v>
      </c>
      <c r="D34" s="51">
        <v>621500000</v>
      </c>
      <c r="E34" s="52">
        <v>1.25</v>
      </c>
      <c r="F34" s="53">
        <f t="shared" si="0"/>
        <v>776875000</v>
      </c>
      <c r="G34" s="70" t="s">
        <v>488</v>
      </c>
    </row>
    <row r="35" spans="1:7" ht="36.75" customHeight="1">
      <c r="A35" s="80">
        <v>31</v>
      </c>
      <c r="B35" s="85" t="s">
        <v>459</v>
      </c>
      <c r="C35" s="50" t="s">
        <v>420</v>
      </c>
      <c r="D35" s="51">
        <v>621500000</v>
      </c>
      <c r="E35" s="52">
        <v>1.25</v>
      </c>
      <c r="F35" s="53">
        <f t="shared" si="0"/>
        <v>776875000</v>
      </c>
      <c r="G35" s="72" t="s">
        <v>487</v>
      </c>
    </row>
    <row r="36" spans="1:7" ht="39" customHeight="1">
      <c r="A36" s="80">
        <v>32</v>
      </c>
      <c r="B36" s="85" t="s">
        <v>460</v>
      </c>
      <c r="C36" s="50" t="s">
        <v>423</v>
      </c>
      <c r="D36" s="51">
        <v>621500000</v>
      </c>
      <c r="E36" s="52">
        <v>2</v>
      </c>
      <c r="F36" s="53">
        <f t="shared" si="0"/>
        <v>1243000000</v>
      </c>
      <c r="G36" s="72" t="s">
        <v>489</v>
      </c>
    </row>
    <row r="37" spans="1:7" ht="45" customHeight="1">
      <c r="A37" s="80">
        <v>33</v>
      </c>
      <c r="B37" s="85" t="s">
        <v>461</v>
      </c>
      <c r="C37" s="50" t="s">
        <v>422</v>
      </c>
      <c r="D37" s="51">
        <v>621500000</v>
      </c>
      <c r="E37" s="52">
        <v>1.75</v>
      </c>
      <c r="F37" s="53">
        <f t="shared" si="0"/>
        <v>1087625000</v>
      </c>
      <c r="G37" s="73" t="s">
        <v>490</v>
      </c>
    </row>
    <row r="38" spans="1:7" ht="45" customHeight="1">
      <c r="A38" s="80">
        <v>34</v>
      </c>
      <c r="B38" s="85" t="s">
        <v>469</v>
      </c>
      <c r="C38" s="50" t="s">
        <v>424</v>
      </c>
      <c r="D38" s="51">
        <v>621500000</v>
      </c>
      <c r="E38" s="52">
        <v>1.75</v>
      </c>
      <c r="F38" s="53">
        <f t="shared" si="0"/>
        <v>1087625000</v>
      </c>
      <c r="G38" s="73" t="s">
        <v>491</v>
      </c>
    </row>
    <row r="39" spans="1:7" ht="45" customHeight="1">
      <c r="A39" s="80">
        <v>35</v>
      </c>
      <c r="B39" s="85" t="s">
        <v>470</v>
      </c>
      <c r="C39" s="50" t="s">
        <v>425</v>
      </c>
      <c r="D39" s="51">
        <v>621500000</v>
      </c>
      <c r="E39" s="52">
        <v>1.5</v>
      </c>
      <c r="F39" s="53">
        <f t="shared" si="0"/>
        <v>932250000</v>
      </c>
      <c r="G39" s="73" t="s">
        <v>492</v>
      </c>
    </row>
    <row r="40" spans="1:7" ht="45" customHeight="1">
      <c r="A40" s="80">
        <v>36</v>
      </c>
      <c r="B40" s="85" t="s">
        <v>471</v>
      </c>
      <c r="C40" s="50" t="s">
        <v>502</v>
      </c>
      <c r="D40" s="51">
        <v>621500000</v>
      </c>
      <c r="E40" s="52">
        <v>1.25</v>
      </c>
      <c r="F40" s="53">
        <f t="shared" si="0"/>
        <v>776875000</v>
      </c>
      <c r="G40" s="73" t="s">
        <v>493</v>
      </c>
    </row>
    <row r="41" spans="1:7" ht="45" customHeight="1">
      <c r="A41" s="80">
        <v>37</v>
      </c>
      <c r="B41" s="85" t="s">
        <v>472</v>
      </c>
      <c r="C41" s="50" t="s">
        <v>426</v>
      </c>
      <c r="D41" s="51">
        <v>621500000</v>
      </c>
      <c r="E41" s="52">
        <v>1.25</v>
      </c>
      <c r="F41" s="53">
        <f t="shared" si="0"/>
        <v>776875000</v>
      </c>
      <c r="G41" s="73" t="s">
        <v>494</v>
      </c>
    </row>
    <row r="42" spans="1:7" ht="33">
      <c r="A42" s="80">
        <v>38</v>
      </c>
      <c r="B42" s="85" t="s">
        <v>473</v>
      </c>
      <c r="C42" s="50" t="s">
        <v>427</v>
      </c>
      <c r="D42" s="51">
        <v>621500000</v>
      </c>
      <c r="E42" s="52">
        <v>1.5</v>
      </c>
      <c r="F42" s="53">
        <f t="shared" si="0"/>
        <v>932250000</v>
      </c>
      <c r="G42" s="73" t="s">
        <v>495</v>
      </c>
    </row>
    <row r="43" spans="1:7" ht="45" customHeight="1">
      <c r="A43" s="80">
        <v>39</v>
      </c>
      <c r="B43" s="85" t="s">
        <v>474</v>
      </c>
      <c r="C43" s="50" t="s">
        <v>428</v>
      </c>
      <c r="D43" s="51">
        <v>621500000</v>
      </c>
      <c r="E43" s="52">
        <v>1.5</v>
      </c>
      <c r="F43" s="53">
        <f t="shared" si="0"/>
        <v>932250000</v>
      </c>
      <c r="G43" s="73" t="s">
        <v>496</v>
      </c>
    </row>
    <row r="44" spans="1:7" ht="45" customHeight="1">
      <c r="A44" s="80">
        <v>40</v>
      </c>
      <c r="B44" s="85" t="s">
        <v>475</v>
      </c>
      <c r="C44" s="50" t="s">
        <v>429</v>
      </c>
      <c r="D44" s="51">
        <v>621500000</v>
      </c>
      <c r="E44" s="52">
        <v>1.25</v>
      </c>
      <c r="F44" s="53">
        <f t="shared" si="0"/>
        <v>776875000</v>
      </c>
      <c r="G44" s="73" t="s">
        <v>497</v>
      </c>
    </row>
    <row r="45" spans="1:7" ht="26.25" customHeight="1">
      <c r="A45" s="205" t="s">
        <v>393</v>
      </c>
      <c r="B45" s="206"/>
      <c r="C45" s="206"/>
      <c r="D45" s="206"/>
      <c r="E45" s="81"/>
      <c r="F45" s="74">
        <f>SUM(F5:F44)</f>
        <v>27687825000</v>
      </c>
      <c r="G45" s="75"/>
    </row>
    <row r="46" spans="1:7" ht="25.5" customHeight="1">
      <c r="A46" s="207" t="s">
        <v>394</v>
      </c>
      <c r="B46" s="208"/>
      <c r="C46" s="208"/>
      <c r="D46" s="208"/>
      <c r="E46" s="82"/>
      <c r="F46" s="76">
        <f>0.1*F45</f>
        <v>2768782500</v>
      </c>
      <c r="G46" s="77"/>
    </row>
    <row r="47" spans="1:7" ht="27.75" customHeight="1" thickBot="1">
      <c r="A47" s="209" t="s">
        <v>395</v>
      </c>
      <c r="B47" s="210"/>
      <c r="C47" s="210"/>
      <c r="D47" s="210"/>
      <c r="E47" s="83"/>
      <c r="F47" s="78">
        <f>F46+F45</f>
        <v>30456607500</v>
      </c>
      <c r="G47" s="79"/>
    </row>
  </sheetData>
  <sheetProtection/>
  <mergeCells count="12">
    <mergeCell ref="G27:G29"/>
    <mergeCell ref="G30:G33"/>
    <mergeCell ref="A45:D45"/>
    <mergeCell ref="A46:D46"/>
    <mergeCell ref="A47:D47"/>
    <mergeCell ref="A2:G2"/>
    <mergeCell ref="G5:G8"/>
    <mergeCell ref="G10:G12"/>
    <mergeCell ref="G14:G15"/>
    <mergeCell ref="G17:G18"/>
    <mergeCell ref="G20:G21"/>
    <mergeCell ref="G23:G26"/>
  </mergeCells>
  <printOptions/>
  <pageMargins left="0.55" right="0.21" top="0.55" bottom="0.53"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18"/>
  <sheetViews>
    <sheetView zoomScalePageLayoutView="0" workbookViewId="0" topLeftCell="A1">
      <selection activeCell="I8" sqref="I8"/>
    </sheetView>
  </sheetViews>
  <sheetFormatPr defaultColWidth="9.140625" defaultRowHeight="15"/>
  <cols>
    <col min="1" max="1" width="3.57421875" style="177" bestFit="1" customWidth="1"/>
    <col min="2" max="2" width="50.00390625" style="177" customWidth="1"/>
    <col min="3" max="3" width="22.140625" style="177" customWidth="1"/>
    <col min="4" max="4" width="19.8515625" style="177" customWidth="1"/>
    <col min="5" max="5" width="17.421875" style="177" customWidth="1"/>
    <col min="6" max="6" width="17.57421875" style="177" customWidth="1"/>
    <col min="7" max="16384" width="9.140625" style="177" customWidth="1"/>
  </cols>
  <sheetData>
    <row r="1" ht="15">
      <c r="A1" s="183" t="s">
        <v>3</v>
      </c>
    </row>
    <row r="2" spans="1:6" ht="44.25" customHeight="1">
      <c r="A2" s="198" t="s">
        <v>4</v>
      </c>
      <c r="B2" s="63"/>
      <c r="C2" s="63"/>
      <c r="D2" s="63"/>
      <c r="E2" s="63"/>
      <c r="F2" s="63"/>
    </row>
    <row r="3" spans="1:6" ht="19.5" thickBot="1">
      <c r="A3" s="185"/>
      <c r="B3" s="186"/>
      <c r="C3" s="186"/>
      <c r="D3" s="186"/>
      <c r="E3" s="186"/>
      <c r="F3" s="187" t="s">
        <v>549</v>
      </c>
    </row>
    <row r="4" spans="1:6" s="140" customFormat="1" ht="31.5">
      <c r="A4" s="138" t="s">
        <v>328</v>
      </c>
      <c r="B4" s="48" t="s">
        <v>528</v>
      </c>
      <c r="C4" s="36" t="s">
        <v>46</v>
      </c>
      <c r="D4" s="36" t="s">
        <v>370</v>
      </c>
      <c r="E4" s="36" t="s">
        <v>538</v>
      </c>
      <c r="F4" s="139" t="s">
        <v>527</v>
      </c>
    </row>
    <row r="5" spans="1:6" ht="31.5">
      <c r="A5" s="19">
        <v>1</v>
      </c>
      <c r="B5" s="5" t="s">
        <v>311</v>
      </c>
      <c r="C5" s="16" t="s">
        <v>50</v>
      </c>
      <c r="D5" s="137">
        <v>2000000</v>
      </c>
      <c r="E5" s="44">
        <v>8</v>
      </c>
      <c r="F5" s="178">
        <f>D5*E5</f>
        <v>16000000</v>
      </c>
    </row>
    <row r="6" spans="1:6" ht="31.5">
      <c r="A6" s="19">
        <v>2</v>
      </c>
      <c r="B6" s="5" t="s">
        <v>312</v>
      </c>
      <c r="C6" s="16" t="s">
        <v>50</v>
      </c>
      <c r="D6" s="137">
        <v>2000000</v>
      </c>
      <c r="E6" s="44">
        <v>8</v>
      </c>
      <c r="F6" s="178">
        <f aca="true" t="shared" si="0" ref="F6:F17">D6*E6</f>
        <v>16000000</v>
      </c>
    </row>
    <row r="7" spans="1:6" ht="47.25">
      <c r="A7" s="19">
        <v>3</v>
      </c>
      <c r="B7" s="5" t="s">
        <v>313</v>
      </c>
      <c r="C7" s="16" t="s">
        <v>50</v>
      </c>
      <c r="D7" s="137">
        <v>2000000</v>
      </c>
      <c r="E7" s="44">
        <v>13</v>
      </c>
      <c r="F7" s="178">
        <f t="shared" si="0"/>
        <v>26000000</v>
      </c>
    </row>
    <row r="8" spans="1:6" ht="31.5">
      <c r="A8" s="19">
        <v>4</v>
      </c>
      <c r="B8" s="5" t="s">
        <v>314</v>
      </c>
      <c r="C8" s="16"/>
      <c r="D8" s="137"/>
      <c r="E8" s="44"/>
      <c r="F8" s="178">
        <f>SUBTOTAL(9,F9:F17)</f>
        <v>332000000</v>
      </c>
    </row>
    <row r="9" spans="1:6" ht="31.5">
      <c r="A9" s="19" t="s">
        <v>529</v>
      </c>
      <c r="B9" s="5" t="s">
        <v>315</v>
      </c>
      <c r="C9" s="16" t="s">
        <v>50</v>
      </c>
      <c r="D9" s="137">
        <v>2000000</v>
      </c>
      <c r="E9" s="44">
        <v>20</v>
      </c>
      <c r="F9" s="178">
        <f t="shared" si="0"/>
        <v>40000000</v>
      </c>
    </row>
    <row r="10" spans="1:6" ht="31.5">
      <c r="A10" s="19" t="s">
        <v>530</v>
      </c>
      <c r="B10" s="5" t="s">
        <v>316</v>
      </c>
      <c r="C10" s="16" t="s">
        <v>50</v>
      </c>
      <c r="D10" s="137">
        <v>2000000</v>
      </c>
      <c r="E10" s="44">
        <v>30</v>
      </c>
      <c r="F10" s="178">
        <f t="shared" si="0"/>
        <v>60000000</v>
      </c>
    </row>
    <row r="11" spans="1:6" ht="47.25">
      <c r="A11" s="19" t="s">
        <v>531</v>
      </c>
      <c r="B11" s="5" t="s">
        <v>317</v>
      </c>
      <c r="C11" s="16" t="s">
        <v>50</v>
      </c>
      <c r="D11" s="137">
        <v>2000000</v>
      </c>
      <c r="E11" s="44">
        <v>15</v>
      </c>
      <c r="F11" s="178">
        <f t="shared" si="0"/>
        <v>30000000</v>
      </c>
    </row>
    <row r="12" spans="1:6" ht="47.25">
      <c r="A12" s="19" t="s">
        <v>532</v>
      </c>
      <c r="B12" s="5" t="s">
        <v>318</v>
      </c>
      <c r="C12" s="16" t="s">
        <v>50</v>
      </c>
      <c r="D12" s="137">
        <v>2000000</v>
      </c>
      <c r="E12" s="44">
        <v>13</v>
      </c>
      <c r="F12" s="178">
        <f t="shared" si="0"/>
        <v>26000000</v>
      </c>
    </row>
    <row r="13" spans="1:6" ht="63">
      <c r="A13" s="19" t="s">
        <v>533</v>
      </c>
      <c r="B13" s="5" t="s">
        <v>319</v>
      </c>
      <c r="C13" s="16" t="s">
        <v>50</v>
      </c>
      <c r="D13" s="137">
        <v>2000000</v>
      </c>
      <c r="E13" s="44">
        <v>18</v>
      </c>
      <c r="F13" s="178">
        <f t="shared" si="0"/>
        <v>36000000</v>
      </c>
    </row>
    <row r="14" spans="1:6" ht="63">
      <c r="A14" s="19" t="s">
        <v>534</v>
      </c>
      <c r="B14" s="5" t="s">
        <v>320</v>
      </c>
      <c r="C14" s="16" t="s">
        <v>50</v>
      </c>
      <c r="D14" s="137">
        <v>2000000</v>
      </c>
      <c r="E14" s="44">
        <v>25</v>
      </c>
      <c r="F14" s="178">
        <f t="shared" si="0"/>
        <v>50000000</v>
      </c>
    </row>
    <row r="15" spans="1:6" ht="47.25">
      <c r="A15" s="19" t="s">
        <v>535</v>
      </c>
      <c r="B15" s="5" t="s">
        <v>321</v>
      </c>
      <c r="C15" s="16" t="s">
        <v>50</v>
      </c>
      <c r="D15" s="137">
        <v>2000000</v>
      </c>
      <c r="E15" s="44">
        <v>30</v>
      </c>
      <c r="F15" s="178">
        <f t="shared" si="0"/>
        <v>60000000</v>
      </c>
    </row>
    <row r="16" spans="1:6" ht="31.5">
      <c r="A16" s="19" t="s">
        <v>536</v>
      </c>
      <c r="B16" s="5" t="s">
        <v>322</v>
      </c>
      <c r="C16" s="16" t="s">
        <v>50</v>
      </c>
      <c r="D16" s="137">
        <v>2000000</v>
      </c>
      <c r="E16" s="44">
        <v>5</v>
      </c>
      <c r="F16" s="178">
        <f t="shared" si="0"/>
        <v>10000000</v>
      </c>
    </row>
    <row r="17" spans="1:6" ht="31.5">
      <c r="A17" s="19" t="s">
        <v>537</v>
      </c>
      <c r="B17" s="5" t="s">
        <v>323</v>
      </c>
      <c r="C17" s="16" t="s">
        <v>50</v>
      </c>
      <c r="D17" s="137">
        <v>2000000</v>
      </c>
      <c r="E17" s="44">
        <v>10</v>
      </c>
      <c r="F17" s="178">
        <f t="shared" si="0"/>
        <v>20000000</v>
      </c>
    </row>
    <row r="18" spans="1:6" s="182" customFormat="1" ht="16.5" thickBot="1">
      <c r="A18" s="179"/>
      <c r="B18" s="141" t="s">
        <v>504</v>
      </c>
      <c r="C18" s="180"/>
      <c r="D18" s="180"/>
      <c r="E18" s="180"/>
      <c r="F18" s="181">
        <f>SUBTOTAL(9,F5:F17)</f>
        <v>390000000</v>
      </c>
    </row>
  </sheetData>
  <sheetProtection/>
  <mergeCells count="1">
    <mergeCell ref="A2:F2"/>
  </mergeCells>
  <printOptions/>
  <pageMargins left="0.7" right="0.5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24"/>
  <sheetViews>
    <sheetView zoomScalePageLayoutView="0" workbookViewId="0" topLeftCell="A1">
      <selection activeCell="A6" sqref="A6"/>
    </sheetView>
  </sheetViews>
  <sheetFormatPr defaultColWidth="9.140625" defaultRowHeight="15"/>
  <cols>
    <col min="1" max="1" width="130.421875" style="145" customWidth="1"/>
    <col min="2" max="2" width="16.57421875" style="145" hidden="1" customWidth="1"/>
    <col min="3" max="16384" width="9.140625" style="145" customWidth="1"/>
  </cols>
  <sheetData>
    <row r="1" ht="15.75">
      <c r="A1" s="148" t="s">
        <v>28</v>
      </c>
    </row>
    <row r="2" ht="32.25" customHeight="1">
      <c r="A2" s="189" t="s">
        <v>29</v>
      </c>
    </row>
    <row r="3" s="191" customFormat="1" ht="37.5">
      <c r="A3" s="191" t="s">
        <v>10</v>
      </c>
    </row>
    <row r="4" s="191" customFormat="1" ht="18.75">
      <c r="A4" s="191" t="s">
        <v>11</v>
      </c>
    </row>
    <row r="5" s="191" customFormat="1" ht="18.75">
      <c r="A5" s="192" t="s">
        <v>18</v>
      </c>
    </row>
    <row r="6" s="191" customFormat="1" ht="18.75">
      <c r="A6" s="191" t="s">
        <v>12</v>
      </c>
    </row>
    <row r="7" s="191" customFormat="1" ht="37.5">
      <c r="A7" s="191" t="s">
        <v>19</v>
      </c>
    </row>
    <row r="8" s="191" customFormat="1" ht="37.5">
      <c r="A8" s="191" t="s">
        <v>20</v>
      </c>
    </row>
    <row r="9" s="191" customFormat="1" ht="18.75">
      <c r="A9" s="191" t="s">
        <v>13</v>
      </c>
    </row>
    <row r="10" s="191" customFormat="1" ht="18.75">
      <c r="A10" s="191" t="s">
        <v>14</v>
      </c>
    </row>
    <row r="11" s="191" customFormat="1" ht="18.75">
      <c r="A11" s="191" t="s">
        <v>15</v>
      </c>
    </row>
    <row r="12" spans="1:2" s="191" customFormat="1" ht="18.75">
      <c r="A12" s="192" t="s">
        <v>21</v>
      </c>
      <c r="B12" s="191">
        <f>250*1.08*1.5</f>
        <v>405</v>
      </c>
    </row>
    <row r="13" s="191" customFormat="1" ht="37.5">
      <c r="A13" s="191" t="s">
        <v>16</v>
      </c>
    </row>
    <row r="14" s="191" customFormat="1" ht="18.75">
      <c r="A14" s="192" t="s">
        <v>27</v>
      </c>
    </row>
    <row r="15" s="191" customFormat="1" ht="18.75">
      <c r="A15" s="191" t="s">
        <v>12</v>
      </c>
    </row>
    <row r="16" s="191" customFormat="1" ht="37.5">
      <c r="A16" s="191" t="s">
        <v>22</v>
      </c>
    </row>
    <row r="17" s="191" customFormat="1" ht="18.75">
      <c r="A17" s="191" t="s">
        <v>23</v>
      </c>
    </row>
    <row r="18" s="191" customFormat="1" ht="56.25">
      <c r="A18" s="191" t="s">
        <v>24</v>
      </c>
    </row>
    <row r="19" s="191" customFormat="1" ht="18.75">
      <c r="A19" s="191" t="s">
        <v>25</v>
      </c>
    </row>
    <row r="20" spans="1:2" s="191" customFormat="1" ht="18.75">
      <c r="A20" s="192" t="s">
        <v>26</v>
      </c>
      <c r="B20" s="191">
        <f>1490/830</f>
        <v>1.7951807228915662</v>
      </c>
    </row>
    <row r="21" spans="1:2" s="191" customFormat="1" ht="18.75">
      <c r="A21" s="192" t="s">
        <v>17</v>
      </c>
      <c r="B21" s="191">
        <f>B20*0.6</f>
        <v>1.0771084337349397</v>
      </c>
    </row>
    <row r="22" spans="1:2" s="191" customFormat="1" ht="18.75">
      <c r="A22" s="193" t="s">
        <v>30</v>
      </c>
      <c r="B22" s="191">
        <f>B21+0.4</f>
        <v>1.4771084337349398</v>
      </c>
    </row>
    <row r="23" ht="15.75">
      <c r="B23" s="190">
        <f>B22*405000000</f>
        <v>598228915.6626506</v>
      </c>
    </row>
    <row r="24" ht="15.75">
      <c r="B24" s="190">
        <f>B23*1.1</f>
        <v>658051807.2289157</v>
      </c>
    </row>
  </sheetData>
  <sheetProtection/>
  <printOptions/>
  <pageMargins left="0.7" right="0.7" top="0.42" bottom="0.37"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23"/>
  <sheetViews>
    <sheetView zoomScalePageLayoutView="0" workbookViewId="0" topLeftCell="A10">
      <selection activeCell="A1" sqref="A1:C1"/>
    </sheetView>
  </sheetViews>
  <sheetFormatPr defaultColWidth="9.140625" defaultRowHeight="15"/>
  <cols>
    <col min="1" max="1" width="12.140625" style="142" customWidth="1"/>
    <col min="2" max="2" width="14.00390625" style="10" customWidth="1"/>
    <col min="3" max="3" width="97.421875" style="10" customWidth="1"/>
    <col min="4" max="12" width="0" style="10" hidden="1" customWidth="1"/>
    <col min="13" max="16384" width="9.140625" style="10" customWidth="1"/>
  </cols>
  <sheetData>
    <row r="1" spans="1:3" ht="48" customHeight="1">
      <c r="A1" s="200" t="s">
        <v>44</v>
      </c>
      <c r="B1" s="200"/>
      <c r="C1" s="200"/>
    </row>
    <row r="2" spans="1:3" ht="20.25" customHeight="1">
      <c r="A2" s="65" t="s">
        <v>32</v>
      </c>
      <c r="B2" s="65"/>
      <c r="C2" s="65"/>
    </row>
    <row r="3" spans="1:3" ht="37.5" customHeight="1">
      <c r="A3" s="66" t="s">
        <v>33</v>
      </c>
      <c r="B3" s="66"/>
      <c r="C3" s="66"/>
    </row>
    <row r="4" ht="18.75">
      <c r="A4" s="93" t="s">
        <v>34</v>
      </c>
    </row>
    <row r="5" spans="1:3" ht="26.25" customHeight="1">
      <c r="A5" s="211" t="s">
        <v>269</v>
      </c>
      <c r="B5" s="211"/>
      <c r="C5" s="211"/>
    </row>
    <row r="6" ht="18.75">
      <c r="A6" s="93" t="s">
        <v>35</v>
      </c>
    </row>
    <row r="7" spans="1:3" ht="29.25" customHeight="1">
      <c r="A7" s="211" t="s">
        <v>270</v>
      </c>
      <c r="B7" s="211"/>
      <c r="C7" s="211"/>
    </row>
    <row r="8" ht="18.75">
      <c r="A8" s="93" t="s">
        <v>36</v>
      </c>
    </row>
    <row r="9" spans="1:3" ht="30.75" customHeight="1">
      <c r="A9" s="211" t="s">
        <v>270</v>
      </c>
      <c r="B9" s="211"/>
      <c r="C9" s="211"/>
    </row>
    <row r="10" spans="1:3" ht="30.75" customHeight="1">
      <c r="A10" s="66" t="s">
        <v>37</v>
      </c>
      <c r="B10" s="66"/>
      <c r="C10" s="66"/>
    </row>
    <row r="11" spans="1:3" ht="18.75">
      <c r="A11" s="65" t="s">
        <v>38</v>
      </c>
      <c r="B11" s="65"/>
      <c r="C11" s="65"/>
    </row>
    <row r="12" spans="1:3" ht="18.75">
      <c r="A12" s="65" t="s">
        <v>39</v>
      </c>
      <c r="B12" s="65"/>
      <c r="C12" s="65"/>
    </row>
    <row r="13" spans="1:3" ht="17.25">
      <c r="A13" s="201" t="s">
        <v>40</v>
      </c>
      <c r="B13" s="201"/>
      <c r="C13" s="201"/>
    </row>
    <row r="14" spans="1:3" ht="18.75">
      <c r="A14" s="65" t="s">
        <v>41</v>
      </c>
      <c r="B14" s="65"/>
      <c r="C14" s="65"/>
    </row>
    <row r="15" spans="1:3" ht="18.75">
      <c r="A15" s="65" t="s">
        <v>38</v>
      </c>
      <c r="B15" s="65"/>
      <c r="C15" s="65"/>
    </row>
    <row r="16" spans="1:3" ht="18.75">
      <c r="A16" s="65" t="s">
        <v>42</v>
      </c>
      <c r="B16" s="65"/>
      <c r="C16" s="65"/>
    </row>
    <row r="17" spans="1:3" ht="18.75">
      <c r="A17" s="101" t="s">
        <v>43</v>
      </c>
      <c r="B17" s="101"/>
      <c r="C17" s="101"/>
    </row>
    <row r="18" spans="1:3" ht="15.75">
      <c r="A18" s="93"/>
      <c r="B18" s="101"/>
      <c r="C18" s="101"/>
    </row>
    <row r="19" spans="1:2" ht="15.75">
      <c r="A19" s="196" t="s">
        <v>271</v>
      </c>
      <c r="B19" s="194">
        <f>LOG(1165000)/LOG(1400000)</f>
        <v>0.9870158724561301</v>
      </c>
    </row>
    <row r="20" spans="1:2" ht="15.75">
      <c r="A20" s="196" t="s">
        <v>272</v>
      </c>
      <c r="B20" s="194">
        <f>LOG(5033)/LOG(5000)</f>
        <v>1.0007723571853169</v>
      </c>
    </row>
    <row r="21" spans="1:2" ht="15.75">
      <c r="A21" s="196" t="s">
        <v>273</v>
      </c>
      <c r="B21" s="194">
        <f>LOG(47467)/LOG(75000)</f>
        <v>0.9592477984856719</v>
      </c>
    </row>
    <row r="22" spans="1:2" ht="15.75">
      <c r="A22" s="196" t="s">
        <v>274</v>
      </c>
      <c r="B22" s="194">
        <v>1.05</v>
      </c>
    </row>
    <row r="23" spans="1:2" s="87" customFormat="1" ht="15.75">
      <c r="A23" s="197" t="s">
        <v>275</v>
      </c>
      <c r="B23" s="195">
        <f>B19*B20*B21*B22</f>
        <v>0.9949002681955551</v>
      </c>
    </row>
  </sheetData>
  <sheetProtection/>
  <mergeCells count="13">
    <mergeCell ref="A1:C1"/>
    <mergeCell ref="A11:C11"/>
    <mergeCell ref="A12:C12"/>
    <mergeCell ref="A13:C13"/>
    <mergeCell ref="A15:C15"/>
    <mergeCell ref="A16:C16"/>
    <mergeCell ref="A2:C2"/>
    <mergeCell ref="A3:C3"/>
    <mergeCell ref="A5:C5"/>
    <mergeCell ref="A7:C7"/>
    <mergeCell ref="A9:C9"/>
    <mergeCell ref="A10:C10"/>
    <mergeCell ref="A14:C14"/>
  </mergeCells>
  <printOptions/>
  <pageMargins left="0.7" right="0.7" top="0.75" bottom="0.48"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G43"/>
  <sheetViews>
    <sheetView zoomScalePageLayoutView="0" workbookViewId="0" topLeftCell="A19">
      <selection activeCell="I24" sqref="I24"/>
    </sheetView>
  </sheetViews>
  <sheetFormatPr defaultColWidth="9.140625" defaultRowHeight="15"/>
  <cols>
    <col min="1" max="1" width="5.140625" style="0" bestFit="1" customWidth="1"/>
    <col min="2" max="2" width="44.7109375" style="0" customWidth="1"/>
    <col min="3" max="3" width="20.8515625" style="0" customWidth="1"/>
    <col min="4" max="4" width="14.28125" style="0" customWidth="1"/>
    <col min="5" max="5" width="13.421875" style="0" customWidth="1"/>
    <col min="6" max="6" width="12.00390625" style="0" customWidth="1"/>
    <col min="7" max="7" width="17.00390625" style="0" customWidth="1"/>
  </cols>
  <sheetData>
    <row r="1" spans="1:7" ht="58.5" customHeight="1">
      <c r="A1" s="212" t="s">
        <v>392</v>
      </c>
      <c r="B1" s="213"/>
      <c r="C1" s="213"/>
      <c r="D1" s="213"/>
      <c r="E1" s="213"/>
      <c r="F1" s="213"/>
      <c r="G1" s="213"/>
    </row>
    <row r="2" ht="13.5" customHeight="1"/>
    <row r="3" spans="3:4" ht="13.5" customHeight="1">
      <c r="C3" s="10" t="s">
        <v>265</v>
      </c>
      <c r="D3" s="33">
        <v>40000000</v>
      </c>
    </row>
    <row r="4" spans="3:4" ht="13.5" customHeight="1">
      <c r="C4" s="10" t="s">
        <v>266</v>
      </c>
      <c r="D4" s="33">
        <v>30000000</v>
      </c>
    </row>
    <row r="5" spans="3:4" ht="13.5" customHeight="1" thickBot="1">
      <c r="C5" t="s">
        <v>267</v>
      </c>
      <c r="D5" s="35">
        <v>20000000</v>
      </c>
    </row>
    <row r="6" spans="1:7" ht="15.75">
      <c r="A6" s="216" t="s">
        <v>387</v>
      </c>
      <c r="B6" s="218" t="s">
        <v>45</v>
      </c>
      <c r="C6" s="214" t="s">
        <v>46</v>
      </c>
      <c r="D6" s="214" t="s">
        <v>370</v>
      </c>
      <c r="E6" s="214" t="s">
        <v>47</v>
      </c>
      <c r="F6" s="36" t="s">
        <v>388</v>
      </c>
      <c r="G6" s="220" t="s">
        <v>390</v>
      </c>
    </row>
    <row r="7" spans="1:7" ht="15.75">
      <c r="A7" s="217"/>
      <c r="B7" s="219"/>
      <c r="C7" s="215"/>
      <c r="D7" s="215"/>
      <c r="E7" s="215"/>
      <c r="F7" s="9" t="s">
        <v>389</v>
      </c>
      <c r="G7" s="221"/>
    </row>
    <row r="8" spans="1:7" ht="31.5">
      <c r="A8" s="15">
        <v>1</v>
      </c>
      <c r="B8" s="4" t="s">
        <v>276</v>
      </c>
      <c r="C8" s="16"/>
      <c r="D8" s="16"/>
      <c r="E8" s="44"/>
      <c r="F8" s="6"/>
      <c r="G8" s="37">
        <f>SUBTOTAL(9,G9:G12)</f>
        <v>81000000</v>
      </c>
    </row>
    <row r="9" spans="1:7" ht="31.5">
      <c r="A9" s="19" t="s">
        <v>52</v>
      </c>
      <c r="B9" s="5" t="s">
        <v>277</v>
      </c>
      <c r="C9" s="16" t="s">
        <v>234</v>
      </c>
      <c r="D9" s="45">
        <f>$D$5/26*1.3</f>
        <v>1000000</v>
      </c>
      <c r="E9" s="44">
        <v>12</v>
      </c>
      <c r="F9" s="6">
        <v>1.5</v>
      </c>
      <c r="G9" s="38">
        <f>D9*E9*F9</f>
        <v>18000000</v>
      </c>
    </row>
    <row r="10" spans="1:7" ht="15.75">
      <c r="A10" s="19" t="s">
        <v>68</v>
      </c>
      <c r="B10" s="5" t="s">
        <v>278</v>
      </c>
      <c r="C10" s="16" t="s">
        <v>234</v>
      </c>
      <c r="D10" s="45">
        <f>D9</f>
        <v>1000000</v>
      </c>
      <c r="E10" s="44">
        <v>12</v>
      </c>
      <c r="F10" s="6">
        <v>1.5</v>
      </c>
      <c r="G10" s="38">
        <f aca="true" t="shared" si="0" ref="G10:G41">D10*E10*F10</f>
        <v>18000000</v>
      </c>
    </row>
    <row r="11" spans="1:7" ht="15.75">
      <c r="A11" s="19" t="s">
        <v>71</v>
      </c>
      <c r="B11" s="5" t="s">
        <v>279</v>
      </c>
      <c r="C11" s="16" t="s">
        <v>234</v>
      </c>
      <c r="D11" s="45">
        <f>D10</f>
        <v>1000000</v>
      </c>
      <c r="E11" s="44">
        <v>15</v>
      </c>
      <c r="F11" s="6">
        <v>1.5</v>
      </c>
      <c r="G11" s="38">
        <f t="shared" si="0"/>
        <v>22500000</v>
      </c>
    </row>
    <row r="12" spans="1:7" ht="15.75">
      <c r="A12" s="19" t="s">
        <v>97</v>
      </c>
      <c r="B12" s="5" t="s">
        <v>280</v>
      </c>
      <c r="C12" s="16" t="s">
        <v>70</v>
      </c>
      <c r="D12" s="45">
        <f>$D$4/26*1.3</f>
        <v>1500000</v>
      </c>
      <c r="E12" s="44">
        <v>10</v>
      </c>
      <c r="F12" s="6">
        <v>1.5</v>
      </c>
      <c r="G12" s="38">
        <f t="shared" si="0"/>
        <v>22500000</v>
      </c>
    </row>
    <row r="13" spans="1:7" ht="47.25">
      <c r="A13" s="15">
        <v>2</v>
      </c>
      <c r="B13" s="4" t="s">
        <v>281</v>
      </c>
      <c r="C13" s="16"/>
      <c r="D13" s="45"/>
      <c r="E13" s="44"/>
      <c r="F13" s="6"/>
      <c r="G13" s="38">
        <f>SUBTOTAL(9,G14:G16)</f>
        <v>45000000</v>
      </c>
    </row>
    <row r="14" spans="1:7" ht="15.75">
      <c r="A14" s="19" t="s">
        <v>52</v>
      </c>
      <c r="B14" s="5" t="s">
        <v>282</v>
      </c>
      <c r="C14" s="16" t="s">
        <v>234</v>
      </c>
      <c r="D14" s="45">
        <f>D9</f>
        <v>1000000</v>
      </c>
      <c r="E14" s="44">
        <v>10</v>
      </c>
      <c r="F14" s="6">
        <v>1.5</v>
      </c>
      <c r="G14" s="38">
        <f t="shared" si="0"/>
        <v>15000000</v>
      </c>
    </row>
    <row r="15" spans="1:7" ht="31.5">
      <c r="A15" s="19" t="s">
        <v>68</v>
      </c>
      <c r="B15" s="5" t="s">
        <v>283</v>
      </c>
      <c r="C15" s="16" t="s">
        <v>234</v>
      </c>
      <c r="D15" s="45">
        <f>D9</f>
        <v>1000000</v>
      </c>
      <c r="E15" s="44">
        <v>10</v>
      </c>
      <c r="F15" s="6">
        <v>1.5</v>
      </c>
      <c r="G15" s="38">
        <f t="shared" si="0"/>
        <v>15000000</v>
      </c>
    </row>
    <row r="16" spans="1:7" ht="31.5">
      <c r="A16" s="19" t="s">
        <v>71</v>
      </c>
      <c r="B16" s="5" t="s">
        <v>284</v>
      </c>
      <c r="C16" s="16" t="s">
        <v>234</v>
      </c>
      <c r="D16" s="45">
        <f>D9</f>
        <v>1000000</v>
      </c>
      <c r="E16" s="44">
        <v>10</v>
      </c>
      <c r="F16" s="6">
        <v>1.5</v>
      </c>
      <c r="G16" s="38">
        <f t="shared" si="0"/>
        <v>15000000</v>
      </c>
    </row>
    <row r="17" spans="1:7" ht="47.25">
      <c r="A17" s="15">
        <v>3</v>
      </c>
      <c r="B17" s="4" t="s">
        <v>285</v>
      </c>
      <c r="C17" s="16"/>
      <c r="D17" s="16"/>
      <c r="E17" s="44"/>
      <c r="F17" s="6"/>
      <c r="G17" s="38">
        <f>SUBTOTAL(9,G18:G19)</f>
        <v>63750000</v>
      </c>
    </row>
    <row r="18" spans="1:7" ht="31.5">
      <c r="A18" s="19" t="s">
        <v>286</v>
      </c>
      <c r="B18" s="5" t="s">
        <v>287</v>
      </c>
      <c r="C18" s="16" t="s">
        <v>234</v>
      </c>
      <c r="D18" s="45">
        <f>D14</f>
        <v>1000000</v>
      </c>
      <c r="E18" s="44">
        <v>5</v>
      </c>
      <c r="F18" s="6">
        <v>1.5</v>
      </c>
      <c r="G18" s="38">
        <f t="shared" si="0"/>
        <v>7500000</v>
      </c>
    </row>
    <row r="19" spans="1:7" ht="31.5">
      <c r="A19" s="19" t="s">
        <v>68</v>
      </c>
      <c r="B19" s="5" t="s">
        <v>288</v>
      </c>
      <c r="C19" s="16" t="s">
        <v>70</v>
      </c>
      <c r="D19" s="45">
        <f>D12</f>
        <v>1500000</v>
      </c>
      <c r="E19" s="44">
        <v>25</v>
      </c>
      <c r="F19" s="6">
        <v>1.5</v>
      </c>
      <c r="G19" s="38">
        <f t="shared" si="0"/>
        <v>56250000</v>
      </c>
    </row>
    <row r="20" spans="1:7" ht="31.5">
      <c r="A20" s="15">
        <v>4</v>
      </c>
      <c r="B20" s="4" t="s">
        <v>289</v>
      </c>
      <c r="C20" s="16"/>
      <c r="D20" s="16"/>
      <c r="E20" s="44"/>
      <c r="F20" s="6"/>
      <c r="G20" s="38">
        <f>SUBTOTAL(9,G21:G23)</f>
        <v>78750000</v>
      </c>
    </row>
    <row r="21" spans="1:7" ht="15.75">
      <c r="A21" s="19" t="s">
        <v>52</v>
      </c>
      <c r="B21" s="5" t="s">
        <v>290</v>
      </c>
      <c r="C21" s="16" t="s">
        <v>234</v>
      </c>
      <c r="D21" s="45">
        <f>D18</f>
        <v>1000000</v>
      </c>
      <c r="E21" s="44">
        <v>15</v>
      </c>
      <c r="F21" s="6">
        <v>1.5</v>
      </c>
      <c r="G21" s="38">
        <f t="shared" si="0"/>
        <v>22500000</v>
      </c>
    </row>
    <row r="22" spans="1:7" ht="31.5">
      <c r="A22" s="19" t="s">
        <v>68</v>
      </c>
      <c r="B22" s="5" t="s">
        <v>291</v>
      </c>
      <c r="C22" s="16" t="s">
        <v>234</v>
      </c>
      <c r="D22" s="45">
        <f>D21</f>
        <v>1000000</v>
      </c>
      <c r="E22" s="44">
        <v>15</v>
      </c>
      <c r="F22" s="6">
        <v>1.5</v>
      </c>
      <c r="G22" s="38">
        <f t="shared" si="0"/>
        <v>22500000</v>
      </c>
    </row>
    <row r="23" spans="1:7" ht="15.75">
      <c r="A23" s="19" t="s">
        <v>71</v>
      </c>
      <c r="B23" s="5" t="s">
        <v>292</v>
      </c>
      <c r="C23" s="16" t="s">
        <v>70</v>
      </c>
      <c r="D23" s="45">
        <f>D19</f>
        <v>1500000</v>
      </c>
      <c r="E23" s="44">
        <v>15</v>
      </c>
      <c r="F23" s="6">
        <v>1.5</v>
      </c>
      <c r="G23" s="38">
        <f t="shared" si="0"/>
        <v>33750000</v>
      </c>
    </row>
    <row r="24" spans="1:7" ht="31.5">
      <c r="A24" s="15">
        <v>5</v>
      </c>
      <c r="B24" s="4" t="s">
        <v>293</v>
      </c>
      <c r="C24" s="16"/>
      <c r="D24" s="16"/>
      <c r="E24" s="44"/>
      <c r="F24" s="6"/>
      <c r="G24" s="38">
        <f>SUBTOTAL(9,G25:G26)</f>
        <v>45000000</v>
      </c>
    </row>
    <row r="25" spans="1:7" ht="31.5">
      <c r="A25" s="19" t="s">
        <v>52</v>
      </c>
      <c r="B25" s="5" t="s">
        <v>294</v>
      </c>
      <c r="C25" s="16" t="s">
        <v>234</v>
      </c>
      <c r="D25" s="45">
        <f>D21</f>
        <v>1000000</v>
      </c>
      <c r="E25" s="44">
        <v>15</v>
      </c>
      <c r="F25" s="6">
        <v>1.5</v>
      </c>
      <c r="G25" s="38">
        <f t="shared" si="0"/>
        <v>22500000</v>
      </c>
    </row>
    <row r="26" spans="1:7" ht="31.5">
      <c r="A26" s="19" t="s">
        <v>68</v>
      </c>
      <c r="B26" s="5" t="s">
        <v>295</v>
      </c>
      <c r="C26" s="16" t="s">
        <v>70</v>
      </c>
      <c r="D26" s="45">
        <f>D23</f>
        <v>1500000</v>
      </c>
      <c r="E26" s="44">
        <v>10</v>
      </c>
      <c r="F26" s="6">
        <v>1.5</v>
      </c>
      <c r="G26" s="38">
        <f t="shared" si="0"/>
        <v>22500000</v>
      </c>
    </row>
    <row r="27" spans="1:7" ht="31.5">
      <c r="A27" s="15">
        <v>6</v>
      </c>
      <c r="B27" s="4" t="s">
        <v>296</v>
      </c>
      <c r="C27" s="16"/>
      <c r="D27" s="16"/>
      <c r="E27" s="44"/>
      <c r="F27" s="6"/>
      <c r="G27" s="38">
        <f>SUBTOTAL(9,G28:G30)</f>
        <v>198750000</v>
      </c>
    </row>
    <row r="28" spans="1:7" ht="31.5">
      <c r="A28" s="19" t="s">
        <v>52</v>
      </c>
      <c r="B28" s="5" t="s">
        <v>297</v>
      </c>
      <c r="C28" s="16" t="s">
        <v>234</v>
      </c>
      <c r="D28" s="45">
        <f>D25</f>
        <v>1000000</v>
      </c>
      <c r="E28" s="44">
        <v>40</v>
      </c>
      <c r="F28" s="6">
        <v>1.5</v>
      </c>
      <c r="G28" s="38">
        <f t="shared" si="0"/>
        <v>60000000</v>
      </c>
    </row>
    <row r="29" spans="1:7" ht="31.5">
      <c r="A29" s="19" t="s">
        <v>68</v>
      </c>
      <c r="B29" s="5" t="s">
        <v>298</v>
      </c>
      <c r="C29" s="16" t="s">
        <v>234</v>
      </c>
      <c r="D29" s="45">
        <f>D28</f>
        <v>1000000</v>
      </c>
      <c r="E29" s="44">
        <v>40</v>
      </c>
      <c r="F29" s="6">
        <v>1.5</v>
      </c>
      <c r="G29" s="38">
        <f t="shared" si="0"/>
        <v>60000000</v>
      </c>
    </row>
    <row r="30" spans="1:7" ht="31.5">
      <c r="A30" s="19" t="s">
        <v>71</v>
      </c>
      <c r="B30" s="5" t="s">
        <v>299</v>
      </c>
      <c r="C30" s="16" t="s">
        <v>70</v>
      </c>
      <c r="D30" s="45">
        <f>D26</f>
        <v>1500000</v>
      </c>
      <c r="E30" s="44">
        <v>35</v>
      </c>
      <c r="F30" s="6">
        <v>1.5</v>
      </c>
      <c r="G30" s="38">
        <f t="shared" si="0"/>
        <v>78750000</v>
      </c>
    </row>
    <row r="31" spans="1:7" ht="31.5">
      <c r="A31" s="15">
        <v>7</v>
      </c>
      <c r="B31" s="4" t="s">
        <v>300</v>
      </c>
      <c r="C31" s="9"/>
      <c r="D31" s="9"/>
      <c r="E31" s="44"/>
      <c r="F31" s="6"/>
      <c r="G31" s="38">
        <f>SUBTOTAL(9,G32:G34)</f>
        <v>161250000</v>
      </c>
    </row>
    <row r="32" spans="1:7" ht="31.5">
      <c r="A32" s="19" t="s">
        <v>52</v>
      </c>
      <c r="B32" s="5" t="s">
        <v>301</v>
      </c>
      <c r="C32" s="16" t="s">
        <v>234</v>
      </c>
      <c r="D32" s="45">
        <f>D29</f>
        <v>1000000</v>
      </c>
      <c r="E32" s="44">
        <v>25</v>
      </c>
      <c r="F32" s="6">
        <v>1.5</v>
      </c>
      <c r="G32" s="38">
        <f t="shared" si="0"/>
        <v>37500000</v>
      </c>
    </row>
    <row r="33" spans="1:7" ht="31.5">
      <c r="A33" s="19" t="s">
        <v>68</v>
      </c>
      <c r="B33" s="5" t="s">
        <v>302</v>
      </c>
      <c r="C33" s="16" t="s">
        <v>234</v>
      </c>
      <c r="D33" s="45">
        <f>D32</f>
        <v>1000000</v>
      </c>
      <c r="E33" s="44">
        <v>30</v>
      </c>
      <c r="F33" s="6">
        <v>1.5</v>
      </c>
      <c r="G33" s="38">
        <f t="shared" si="0"/>
        <v>45000000</v>
      </c>
    </row>
    <row r="34" spans="1:7" ht="47.25">
      <c r="A34" s="19" t="s">
        <v>71</v>
      </c>
      <c r="B34" s="5" t="s">
        <v>303</v>
      </c>
      <c r="C34" s="16" t="s">
        <v>70</v>
      </c>
      <c r="D34" s="45">
        <f>D30</f>
        <v>1500000</v>
      </c>
      <c r="E34" s="44">
        <v>35</v>
      </c>
      <c r="F34" s="6">
        <v>1.5</v>
      </c>
      <c r="G34" s="38">
        <f t="shared" si="0"/>
        <v>78750000</v>
      </c>
    </row>
    <row r="35" spans="1:7" s="1" customFormat="1" ht="15.75">
      <c r="A35" s="15">
        <v>8</v>
      </c>
      <c r="B35" s="4" t="s">
        <v>304</v>
      </c>
      <c r="C35" s="9"/>
      <c r="D35" s="9"/>
      <c r="E35" s="2"/>
      <c r="F35" s="7"/>
      <c r="G35" s="39">
        <f>SUBTOTAL(9,G36:G41)</f>
        <v>258750000</v>
      </c>
    </row>
    <row r="36" spans="1:7" ht="31.5">
      <c r="A36" s="19" t="s">
        <v>52</v>
      </c>
      <c r="B36" s="5" t="s">
        <v>305</v>
      </c>
      <c r="C36" s="16" t="s">
        <v>70</v>
      </c>
      <c r="D36" s="45">
        <f>D34</f>
        <v>1500000</v>
      </c>
      <c r="E36" s="44">
        <v>35</v>
      </c>
      <c r="F36" s="6">
        <v>1.5</v>
      </c>
      <c r="G36" s="38">
        <f t="shared" si="0"/>
        <v>78750000</v>
      </c>
    </row>
    <row r="37" spans="1:7" ht="31.5">
      <c r="A37" s="19" t="s">
        <v>68</v>
      </c>
      <c r="B37" s="5" t="s">
        <v>306</v>
      </c>
      <c r="C37" s="16" t="s">
        <v>70</v>
      </c>
      <c r="D37" s="45">
        <f>D36</f>
        <v>1500000</v>
      </c>
      <c r="E37" s="44">
        <v>30</v>
      </c>
      <c r="F37" s="6">
        <v>1.5</v>
      </c>
      <c r="G37" s="38">
        <f t="shared" si="0"/>
        <v>67500000</v>
      </c>
    </row>
    <row r="38" spans="1:7" ht="15.75">
      <c r="A38" s="19" t="s">
        <v>71</v>
      </c>
      <c r="B38" s="5" t="s">
        <v>307</v>
      </c>
      <c r="C38" s="16"/>
      <c r="D38" s="16"/>
      <c r="E38" s="44"/>
      <c r="F38" s="6"/>
      <c r="G38" s="38">
        <f>SUBTOTAL(9,G39:G40)</f>
        <v>67500000</v>
      </c>
    </row>
    <row r="39" spans="1:7" ht="47.25">
      <c r="A39" s="19" t="s">
        <v>89</v>
      </c>
      <c r="B39" s="5" t="s">
        <v>308</v>
      </c>
      <c r="C39" s="16" t="s">
        <v>234</v>
      </c>
      <c r="D39" s="45">
        <f>D33</f>
        <v>1000000</v>
      </c>
      <c r="E39" s="44">
        <v>20</v>
      </c>
      <c r="F39" s="6">
        <v>1.5</v>
      </c>
      <c r="G39" s="38">
        <f t="shared" si="0"/>
        <v>30000000</v>
      </c>
    </row>
    <row r="40" spans="1:7" ht="31.5">
      <c r="A40" s="19" t="s">
        <v>91</v>
      </c>
      <c r="B40" s="5" t="s">
        <v>309</v>
      </c>
      <c r="C40" s="16" t="s">
        <v>234</v>
      </c>
      <c r="D40" s="45">
        <f>D39</f>
        <v>1000000</v>
      </c>
      <c r="E40" s="44">
        <v>25</v>
      </c>
      <c r="F40" s="6">
        <v>1.5</v>
      </c>
      <c r="G40" s="38">
        <f t="shared" si="0"/>
        <v>37500000</v>
      </c>
    </row>
    <row r="41" spans="1:7" ht="31.5">
      <c r="A41" s="19" t="s">
        <v>97</v>
      </c>
      <c r="B41" s="5" t="s">
        <v>310</v>
      </c>
      <c r="C41" s="16" t="s">
        <v>70</v>
      </c>
      <c r="D41" s="45">
        <f>D36</f>
        <v>1500000</v>
      </c>
      <c r="E41" s="44">
        <v>20</v>
      </c>
      <c r="F41" s="6">
        <v>1.5</v>
      </c>
      <c r="G41" s="38">
        <f t="shared" si="0"/>
        <v>45000000</v>
      </c>
    </row>
    <row r="42" spans="1:7" ht="16.5" thickBot="1">
      <c r="A42" s="40"/>
      <c r="B42" s="41" t="s">
        <v>391</v>
      </c>
      <c r="C42" s="41"/>
      <c r="D42" s="41"/>
      <c r="E42" s="42">
        <f>SUM(E8:E41)</f>
        <v>514</v>
      </c>
      <c r="F42" s="42"/>
      <c r="G42" s="43">
        <f>SUBTOTAL(9,G8:G41)</f>
        <v>932250000</v>
      </c>
    </row>
    <row r="43" ht="18.75">
      <c r="A43" s="34"/>
    </row>
  </sheetData>
  <sheetProtection/>
  <mergeCells count="7">
    <mergeCell ref="A1:G1"/>
    <mergeCell ref="D6:D7"/>
    <mergeCell ref="A6:A7"/>
    <mergeCell ref="B6:B7"/>
    <mergeCell ref="C6:C7"/>
    <mergeCell ref="E6:E7"/>
    <mergeCell ref="G6:G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2019-08-23T08:02:23Z</cp:lastPrinted>
  <dcterms:created xsi:type="dcterms:W3CDTF">2019-06-18T10:25:28Z</dcterms:created>
  <dcterms:modified xsi:type="dcterms:W3CDTF">2019-08-28T08:29:21Z</dcterms:modified>
  <cp:category/>
  <cp:version/>
  <cp:contentType/>
  <cp:contentStatus/>
</cp:coreProperties>
</file>